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255" windowWidth="10155" windowHeight="7050" activeTab="1"/>
  </bookViews>
  <sheets>
    <sheet name="Notes" sheetId="1" r:id="rId1"/>
    <sheet name="Input Data" sheetId="2" r:id="rId2"/>
    <sheet name="Worked Example" sheetId="13" r:id="rId3"/>
    <sheet name="Stuct Eng Build Tax Invoice" sheetId="3" r:id="rId4"/>
    <sheet name="Scales" sheetId="6" r:id="rId5"/>
    <sheet name="Previous Payments" sheetId="7" r:id="rId6"/>
    <sheet name="Time Based" sheetId="10" r:id="rId7"/>
    <sheet name="Travelling &amp; Subsistence" sheetId="8" r:id="rId8"/>
    <sheet name="Trip Sheet" sheetId="14" r:id="rId9"/>
    <sheet name="Typing, Duplicating, &amp; Printing" sheetId="9" r:id="rId10"/>
    <sheet name="Site staff &amp; Other" sheetId="11" r:id="rId11"/>
    <sheet name="Summary A3" sheetId="15" r:id="rId12"/>
    <sheet name="Non Taxable" sheetId="12" r:id="rId13"/>
  </sheets>
  <definedNames>
    <definedName name="_xlnm.Print_Area" localSheetId="1">'Input Data'!$A$1:$H$49</definedName>
    <definedName name="_xlnm.Print_Area" localSheetId="0">Notes!$A$1:$B$83</definedName>
    <definedName name="_xlnm.Print_Area" localSheetId="10">'Site staff &amp; Other'!$A$1:$H$60</definedName>
    <definedName name="_xlnm.Print_Area" localSheetId="3">'Stuct Eng Build Tax Invoice'!$A$1:$Q$123</definedName>
    <definedName name="_xlnm.Print_Area" localSheetId="6">'Time Based'!$A$1:$H$78</definedName>
    <definedName name="_xlnm.Print_Area" localSheetId="7">'Travelling &amp; Subsistence'!$A$1:$I$61</definedName>
    <definedName name="_xlnm.Print_Area" localSheetId="9">'Typing, Duplicating, &amp; Printing'!$A$1:$I$65</definedName>
    <definedName name="_xlnm.Print_Area" localSheetId="2">'Worked Example'!$A$1:$H$50</definedName>
    <definedName name="_xlnm.Print_Titles" localSheetId="1">'Input Data'!$1:$6</definedName>
    <definedName name="_xlnm.Print_Titles" localSheetId="3">'Stuct Eng Build Tax Invoice'!$1:$6</definedName>
    <definedName name="_xlnm.Print_Titles" localSheetId="2">'Worked Example'!$1:$6</definedName>
    <definedName name="SCALE_2011SB">Scales!$B$3:$E$10</definedName>
    <definedName name="Z_F2EF8C40_5F38_4711_A114_3A47916B87AA_.wvu.PrintArea" localSheetId="1" hidden="1">'Input Data'!$A$1:$H$49</definedName>
    <definedName name="Z_F2EF8C40_5F38_4711_A114_3A47916B87AA_.wvu.PrintArea" localSheetId="10" hidden="1">'Site staff &amp; Other'!$A$1:$H$60</definedName>
    <definedName name="Z_F2EF8C40_5F38_4711_A114_3A47916B87AA_.wvu.PrintArea" localSheetId="3" hidden="1">'Stuct Eng Build Tax Invoice'!$A$1:$Q$72</definedName>
    <definedName name="Z_F2EF8C40_5F38_4711_A114_3A47916B87AA_.wvu.PrintArea" localSheetId="6" hidden="1">'Time Based'!$A$1:$H$76</definedName>
    <definedName name="Z_F2EF8C40_5F38_4711_A114_3A47916B87AA_.wvu.PrintArea" localSheetId="7" hidden="1">'Travelling &amp; Subsistence'!$A$1:$I$61</definedName>
    <definedName name="Z_F2EF8C40_5F38_4711_A114_3A47916B87AA_.wvu.PrintArea" localSheetId="2" hidden="1">'Worked Example'!$A$1:$H$50</definedName>
    <definedName name="Z_F2EF8C40_5F38_4711_A114_3A47916B87AA_.wvu.PrintTitles" localSheetId="3" hidden="1">'Stuct Eng Build Tax Invoice'!$2:$6</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O60" i="14" l="1"/>
  <c r="N44" i="14"/>
  <c r="H43" i="14"/>
  <c r="O43" i="14" s="1"/>
  <c r="O45" i="14" s="1"/>
  <c r="J36" i="14"/>
  <c r="M36" i="14" s="1"/>
  <c r="O36" i="14" s="1"/>
  <c r="O37" i="14" s="1"/>
  <c r="F36" i="14"/>
  <c r="F35" i="14"/>
  <c r="F34" i="14"/>
  <c r="F33" i="14"/>
  <c r="O16" i="14"/>
  <c r="L49" i="15"/>
  <c r="L55" i="15" s="1"/>
  <c r="J47" i="15"/>
  <c r="L47" i="15" s="1"/>
  <c r="H47" i="15"/>
  <c r="H50" i="15"/>
  <c r="F37" i="14" l="1"/>
  <c r="O61" i="14"/>
  <c r="J29" i="15"/>
  <c r="L29" i="15" s="1"/>
  <c r="J38" i="15"/>
  <c r="L38" i="15" s="1"/>
  <c r="J50" i="15"/>
  <c r="H38" i="15"/>
  <c r="H29" i="15"/>
  <c r="L53" i="15" l="1"/>
  <c r="H54" i="15" s="1"/>
  <c r="L54" i="15" l="1"/>
  <c r="L56" i="15" s="1"/>
  <c r="C3" i="11"/>
  <c r="B3" i="9"/>
  <c r="E3" i="12"/>
  <c r="F3" i="11"/>
  <c r="F3" i="9"/>
  <c r="E3" i="8"/>
  <c r="F3" i="10"/>
  <c r="C3" i="12"/>
  <c r="C3" i="8"/>
  <c r="D3" i="10"/>
  <c r="F2" i="7"/>
  <c r="D2" i="7"/>
  <c r="A1" i="13"/>
  <c r="A82" i="1"/>
  <c r="Q49" i="3"/>
  <c r="O48" i="3"/>
  <c r="F31" i="2"/>
  <c r="K5" i="6" s="1"/>
  <c r="H48" i="2"/>
  <c r="Q119" i="3" s="1"/>
  <c r="I5" i="6"/>
  <c r="K105" i="3"/>
  <c r="K93" i="3"/>
  <c r="I7" i="6"/>
  <c r="G10" i="13"/>
  <c r="E10" i="13"/>
  <c r="G10" i="2"/>
  <c r="E10" i="2"/>
  <c r="H55" i="11"/>
  <c r="H54" i="11"/>
  <c r="H53" i="11"/>
  <c r="H52" i="11"/>
  <c r="H51" i="11"/>
  <c r="H50" i="11"/>
  <c r="K2" i="7"/>
  <c r="D7" i="7" s="1"/>
  <c r="F7" i="7" s="1"/>
  <c r="D8" i="7"/>
  <c r="D16" i="7"/>
  <c r="D20" i="7"/>
  <c r="D24" i="7"/>
  <c r="D32" i="7"/>
  <c r="D36" i="7"/>
  <c r="D40" i="7"/>
  <c r="O82" i="3"/>
  <c r="E9" i="2"/>
  <c r="H4" i="13"/>
  <c r="I18" i="12"/>
  <c r="I20" i="12" s="1"/>
  <c r="Q64" i="3" s="1"/>
  <c r="K119" i="3"/>
  <c r="M120" i="3"/>
  <c r="E35" i="2"/>
  <c r="C9" i="6"/>
  <c r="C8" i="6"/>
  <c r="C7" i="6"/>
  <c r="C6" i="6"/>
  <c r="C5" i="6"/>
  <c r="C4" i="6"/>
  <c r="C3" i="6"/>
  <c r="H33" i="2" s="1"/>
  <c r="E3" i="2"/>
  <c r="K116" i="3"/>
  <c r="H12" i="10"/>
  <c r="H61" i="10"/>
  <c r="H43" i="10"/>
  <c r="I57" i="8"/>
  <c r="I24" i="8"/>
  <c r="I46" i="8"/>
  <c r="I8" i="9"/>
  <c r="I38" i="9"/>
  <c r="I49" i="9"/>
  <c r="I19" i="9"/>
  <c r="H35" i="11"/>
  <c r="H49" i="11"/>
  <c r="H7" i="11"/>
  <c r="H21" i="11"/>
  <c r="E17" i="2"/>
  <c r="H78" i="10"/>
  <c r="C82" i="3" s="1"/>
  <c r="I61" i="8"/>
  <c r="F82" i="3" s="1"/>
  <c r="I65" i="9"/>
  <c r="I82" i="3" s="1"/>
  <c r="H61" i="11"/>
  <c r="K82" i="3" s="1"/>
  <c r="C42" i="7"/>
  <c r="J5" i="7" s="1"/>
  <c r="J42" i="7" s="1"/>
  <c r="C15" i="3"/>
  <c r="Q44" i="3"/>
  <c r="Q85" i="3"/>
  <c r="I20" i="9"/>
  <c r="I21" i="9"/>
  <c r="I22" i="9"/>
  <c r="I23" i="9"/>
  <c r="I24" i="9"/>
  <c r="I25" i="9"/>
  <c r="I26" i="9"/>
  <c r="I27" i="9"/>
  <c r="I28" i="9"/>
  <c r="I29" i="9"/>
  <c r="I30" i="9"/>
  <c r="I31" i="9"/>
  <c r="I32" i="9"/>
  <c r="I33" i="9"/>
  <c r="J4" i="3"/>
  <c r="G44" i="2"/>
  <c r="G45" i="2"/>
  <c r="A45" i="2"/>
  <c r="E18" i="2"/>
  <c r="A44" i="2"/>
  <c r="E44" i="2"/>
  <c r="F44" i="2"/>
  <c r="A49" i="2"/>
  <c r="H8" i="11"/>
  <c r="H9" i="11"/>
  <c r="H10" i="11"/>
  <c r="H11" i="11"/>
  <c r="H12" i="11"/>
  <c r="H13" i="11"/>
  <c r="H14" i="11"/>
  <c r="H15" i="11"/>
  <c r="H16" i="11"/>
  <c r="H22" i="11"/>
  <c r="H23" i="11"/>
  <c r="H24" i="11"/>
  <c r="H25" i="11"/>
  <c r="H26" i="11"/>
  <c r="H27" i="11"/>
  <c r="H28" i="11"/>
  <c r="H29" i="11"/>
  <c r="H30" i="11"/>
  <c r="H36" i="11"/>
  <c r="H37" i="11"/>
  <c r="H38" i="11"/>
  <c r="H39" i="11"/>
  <c r="H40" i="11"/>
  <c r="H41" i="11"/>
  <c r="H42" i="11"/>
  <c r="H43" i="11"/>
  <c r="H44" i="11"/>
  <c r="H13" i="10"/>
  <c r="H14" i="10"/>
  <c r="H15" i="10"/>
  <c r="H16" i="10"/>
  <c r="H17" i="10"/>
  <c r="H18" i="10"/>
  <c r="H19" i="10"/>
  <c r="H20" i="10"/>
  <c r="H21" i="10"/>
  <c r="H27" i="10"/>
  <c r="H28" i="10"/>
  <c r="H29" i="10"/>
  <c r="H30" i="10"/>
  <c r="H31" i="10"/>
  <c r="H32" i="10"/>
  <c r="H33" i="10"/>
  <c r="H34" i="10"/>
  <c r="H35" i="10"/>
  <c r="H36" i="10"/>
  <c r="H37" i="10"/>
  <c r="H44" i="10"/>
  <c r="H45" i="10"/>
  <c r="H46" i="10"/>
  <c r="H47" i="10"/>
  <c r="H48" i="10"/>
  <c r="H49" i="10"/>
  <c r="H50" i="10"/>
  <c r="H51" i="10"/>
  <c r="H52" i="10"/>
  <c r="H53" i="10"/>
  <c r="H54" i="10"/>
  <c r="H55" i="10"/>
  <c r="H56" i="10"/>
  <c r="H62" i="10"/>
  <c r="H63" i="10"/>
  <c r="H64" i="10"/>
  <c r="H65" i="10"/>
  <c r="H66" i="10"/>
  <c r="H67" i="10"/>
  <c r="H68" i="10"/>
  <c r="H69" i="10"/>
  <c r="H70" i="10"/>
  <c r="H71" i="10"/>
  <c r="H72" i="10"/>
  <c r="H73" i="10"/>
  <c r="H74" i="10"/>
  <c r="I9" i="9"/>
  <c r="I10" i="9"/>
  <c r="I11" i="9"/>
  <c r="I12" i="9"/>
  <c r="I13" i="9"/>
  <c r="I14" i="9"/>
  <c r="I39" i="9"/>
  <c r="I40" i="9"/>
  <c r="I41" i="9"/>
  <c r="I42" i="9"/>
  <c r="I43" i="9"/>
  <c r="I44" i="9"/>
  <c r="I50" i="9"/>
  <c r="I51" i="9"/>
  <c r="I52" i="9"/>
  <c r="I53" i="9"/>
  <c r="I54" i="9"/>
  <c r="I55" i="9"/>
  <c r="I56" i="9"/>
  <c r="I57" i="9"/>
  <c r="I58" i="9"/>
  <c r="I59" i="9"/>
  <c r="I60" i="9"/>
  <c r="I61" i="9"/>
  <c r="I25" i="8"/>
  <c r="I26" i="8"/>
  <c r="I27" i="8"/>
  <c r="I28" i="8"/>
  <c r="I29" i="8"/>
  <c r="I30" i="8"/>
  <c r="I31" i="8"/>
  <c r="I32" i="8"/>
  <c r="I33" i="8"/>
  <c r="A6" i="7"/>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F8" i="7"/>
  <c r="F16" i="7"/>
  <c r="F20" i="7"/>
  <c r="F24" i="7"/>
  <c r="F32" i="7"/>
  <c r="F36" i="7"/>
  <c r="F40" i="7"/>
  <c r="E42" i="7"/>
  <c r="L5" i="7" s="1"/>
  <c r="L42" i="7" s="1"/>
  <c r="K2" i="3"/>
  <c r="L2" i="3"/>
  <c r="Q2" i="3"/>
  <c r="P4" i="3"/>
  <c r="B4" i="3"/>
  <c r="N3" i="3"/>
  <c r="Q3" i="3"/>
  <c r="B5" i="3"/>
  <c r="B6" i="3"/>
  <c r="M6" i="3"/>
  <c r="P6" i="3"/>
  <c r="B7" i="3"/>
  <c r="M7" i="3"/>
  <c r="Q7" i="3"/>
  <c r="B8" i="3"/>
  <c r="M8" i="3"/>
  <c r="Q8" i="3"/>
  <c r="B9" i="3"/>
  <c r="M9" i="3"/>
  <c r="O9" i="3"/>
  <c r="Q9" i="3"/>
  <c r="B10" i="3"/>
  <c r="K10" i="3"/>
  <c r="M10" i="3"/>
  <c r="O10" i="3"/>
  <c r="B12" i="3"/>
  <c r="P12" i="3"/>
  <c r="B13" i="3"/>
  <c r="Q13" i="3"/>
  <c r="B14" i="3"/>
  <c r="Q14" i="3"/>
  <c r="C16" i="3"/>
  <c r="O16" i="3"/>
  <c r="B17" i="3"/>
  <c r="O17" i="3"/>
  <c r="B18" i="3"/>
  <c r="O18" i="3"/>
  <c r="O19" i="3"/>
  <c r="A20" i="3"/>
  <c r="C20" i="3"/>
  <c r="L20" i="3"/>
  <c r="G49" i="2"/>
  <c r="H75" i="10" l="1"/>
  <c r="H17" i="11"/>
  <c r="I34" i="9"/>
  <c r="H56" i="11"/>
  <c r="O119" i="3"/>
  <c r="I119" i="3"/>
  <c r="L5" i="6"/>
  <c r="I45" i="9"/>
  <c r="I15" i="9"/>
  <c r="H57" i="10"/>
  <c r="H77" i="10" s="1"/>
  <c r="Q53" i="3" s="1"/>
  <c r="D28" i="7"/>
  <c r="F28" i="7" s="1"/>
  <c r="D12" i="7"/>
  <c r="F12" i="7" s="1"/>
  <c r="K99" i="3"/>
  <c r="I6" i="6"/>
  <c r="H38" i="10"/>
  <c r="H31" i="11"/>
  <c r="I62" i="9"/>
  <c r="I34" i="8"/>
  <c r="I60" i="8" s="1"/>
  <c r="Q56" i="3" s="1"/>
  <c r="F83" i="3" s="1"/>
  <c r="K90" i="3"/>
  <c r="K111" i="3"/>
  <c r="H47" i="2"/>
  <c r="I64" i="9"/>
  <c r="Q57" i="3" s="1"/>
  <c r="O83" i="3"/>
  <c r="O84" i="3"/>
  <c r="H45" i="11"/>
  <c r="H36" i="2"/>
  <c r="H38" i="2"/>
  <c r="H40" i="2"/>
  <c r="H42" i="2"/>
  <c r="H37" i="2"/>
  <c r="H39" i="2"/>
  <c r="H41" i="2"/>
  <c r="H43" i="2"/>
  <c r="H22" i="10"/>
  <c r="D38" i="7"/>
  <c r="F38" i="7" s="1"/>
  <c r="D34" i="7"/>
  <c r="F34" i="7" s="1"/>
  <c r="D30" i="7"/>
  <c r="F30" i="7" s="1"/>
  <c r="D26" i="7"/>
  <c r="F26" i="7" s="1"/>
  <c r="D22" i="7"/>
  <c r="F22" i="7" s="1"/>
  <c r="D18" i="7"/>
  <c r="F18" i="7" s="1"/>
  <c r="D14" i="7"/>
  <c r="F14" i="7" s="1"/>
  <c r="D10" i="7"/>
  <c r="F10" i="7" s="1"/>
  <c r="D6" i="7"/>
  <c r="F6" i="7" s="1"/>
  <c r="K40" i="7"/>
  <c r="M40" i="7" s="1"/>
  <c r="K38" i="7"/>
  <c r="M38" i="7" s="1"/>
  <c r="K36" i="7"/>
  <c r="M36" i="7" s="1"/>
  <c r="K34" i="7"/>
  <c r="M34" i="7" s="1"/>
  <c r="K32" i="7"/>
  <c r="M32" i="7" s="1"/>
  <c r="K30" i="7"/>
  <c r="M30" i="7" s="1"/>
  <c r="K28" i="7"/>
  <c r="M28" i="7" s="1"/>
  <c r="K26" i="7"/>
  <c r="M26" i="7" s="1"/>
  <c r="K24" i="7"/>
  <c r="M24" i="7" s="1"/>
  <c r="K22" i="7"/>
  <c r="M22" i="7" s="1"/>
  <c r="K20" i="7"/>
  <c r="M20" i="7" s="1"/>
  <c r="K18" i="7"/>
  <c r="M18" i="7" s="1"/>
  <c r="K16" i="7"/>
  <c r="M16" i="7" s="1"/>
  <c r="K14" i="7"/>
  <c r="M14" i="7" s="1"/>
  <c r="K12" i="7"/>
  <c r="M12" i="7" s="1"/>
  <c r="K10" i="7"/>
  <c r="M10" i="7" s="1"/>
  <c r="K8" i="7"/>
  <c r="M8" i="7" s="1"/>
  <c r="K6" i="7"/>
  <c r="M6" i="7" s="1"/>
  <c r="D41" i="7"/>
  <c r="F41" i="7" s="1"/>
  <c r="D37" i="7"/>
  <c r="F37" i="7" s="1"/>
  <c r="D33" i="7"/>
  <c r="F33" i="7" s="1"/>
  <c r="D29" i="7"/>
  <c r="F29" i="7" s="1"/>
  <c r="D25" i="7"/>
  <c r="F25" i="7" s="1"/>
  <c r="D21" i="7"/>
  <c r="F21" i="7" s="1"/>
  <c r="D17" i="7"/>
  <c r="F17" i="7" s="1"/>
  <c r="D13" i="7"/>
  <c r="F13" i="7" s="1"/>
  <c r="D9" i="7"/>
  <c r="F9" i="7" s="1"/>
  <c r="D5" i="7"/>
  <c r="K102" i="3"/>
  <c r="K6" i="6"/>
  <c r="Q116" i="3"/>
  <c r="F45" i="2"/>
  <c r="M119" i="3"/>
  <c r="K41" i="7"/>
  <c r="M41" i="7" s="1"/>
  <c r="K39" i="7"/>
  <c r="M39" i="7" s="1"/>
  <c r="K37" i="7"/>
  <c r="M37" i="7" s="1"/>
  <c r="K35" i="7"/>
  <c r="M35" i="7" s="1"/>
  <c r="K33" i="7"/>
  <c r="M33" i="7" s="1"/>
  <c r="K31" i="7"/>
  <c r="M31" i="7" s="1"/>
  <c r="K29" i="7"/>
  <c r="M29" i="7" s="1"/>
  <c r="K27" i="7"/>
  <c r="M27" i="7" s="1"/>
  <c r="K25" i="7"/>
  <c r="M25" i="7" s="1"/>
  <c r="K23" i="7"/>
  <c r="M23" i="7" s="1"/>
  <c r="K21" i="7"/>
  <c r="M21" i="7" s="1"/>
  <c r="K19" i="7"/>
  <c r="M19" i="7" s="1"/>
  <c r="K17" i="7"/>
  <c r="M17" i="7" s="1"/>
  <c r="K15" i="7"/>
  <c r="M15" i="7" s="1"/>
  <c r="K13" i="7"/>
  <c r="M13" i="7" s="1"/>
  <c r="K11" i="7"/>
  <c r="M11" i="7" s="1"/>
  <c r="K9" i="7"/>
  <c r="M9" i="7" s="1"/>
  <c r="K7" i="7"/>
  <c r="M7" i="7" s="1"/>
  <c r="D39" i="7"/>
  <c r="F39" i="7" s="1"/>
  <c r="D35" i="7"/>
  <c r="F35" i="7" s="1"/>
  <c r="D31" i="7"/>
  <c r="F31" i="7" s="1"/>
  <c r="D27" i="7"/>
  <c r="F27" i="7" s="1"/>
  <c r="D23" i="7"/>
  <c r="F23" i="7" s="1"/>
  <c r="D19" i="7"/>
  <c r="F19" i="7" s="1"/>
  <c r="D15" i="7"/>
  <c r="F15" i="7" s="1"/>
  <c r="D11" i="7"/>
  <c r="F11" i="7" s="1"/>
  <c r="C31" i="2"/>
  <c r="K7" i="6"/>
  <c r="K96" i="3"/>
  <c r="K108" i="3"/>
  <c r="A60" i="11" l="1"/>
  <c r="L6" i="6"/>
  <c r="H58" i="11"/>
  <c r="H60" i="11" s="1"/>
  <c r="Q58" i="3" s="1"/>
  <c r="K83" i="3" s="1"/>
  <c r="M116" i="3"/>
  <c r="M117" i="3"/>
  <c r="O116" i="3"/>
  <c r="H49" i="2"/>
  <c r="D42" i="7"/>
  <c r="K5" i="7" s="1"/>
  <c r="F5" i="7"/>
  <c r="F42" i="7" s="1"/>
  <c r="M94" i="3"/>
  <c r="Q93" i="3"/>
  <c r="Q27" i="3" s="1"/>
  <c r="I93" i="3"/>
  <c r="M93" i="3"/>
  <c r="O93" i="3"/>
  <c r="M91" i="3"/>
  <c r="Q90" i="3"/>
  <c r="H44" i="2"/>
  <c r="O90" i="3"/>
  <c r="M90" i="3"/>
  <c r="M111" i="3"/>
  <c r="Q111" i="3"/>
  <c r="Q39" i="3" s="1"/>
  <c r="M112" i="3"/>
  <c r="E111" i="3"/>
  <c r="O111" i="3"/>
  <c r="G111" i="3"/>
  <c r="I111" i="3"/>
  <c r="I83" i="3"/>
  <c r="I84" i="3"/>
  <c r="I105" i="3"/>
  <c r="Q105" i="3"/>
  <c r="Q35" i="3" s="1"/>
  <c r="M106" i="3"/>
  <c r="O105" i="3"/>
  <c r="G105" i="3"/>
  <c r="M105" i="3"/>
  <c r="M102" i="3"/>
  <c r="Q102" i="3"/>
  <c r="Q33" i="3" s="1"/>
  <c r="M103" i="3"/>
  <c r="O102" i="3"/>
  <c r="G102" i="3"/>
  <c r="I102" i="3"/>
  <c r="Q42" i="3"/>
  <c r="Q122" i="3"/>
  <c r="Q46" i="3" s="1"/>
  <c r="G108" i="3"/>
  <c r="O108" i="3"/>
  <c r="Q108" i="3"/>
  <c r="Q37" i="3" s="1"/>
  <c r="M109" i="3"/>
  <c r="I108" i="3"/>
  <c r="M108" i="3"/>
  <c r="L7" i="6"/>
  <c r="M100" i="3"/>
  <c r="Q99" i="3"/>
  <c r="Q31" i="3" s="1"/>
  <c r="M99" i="3"/>
  <c r="O99" i="3"/>
  <c r="I99" i="3"/>
  <c r="M97" i="3"/>
  <c r="Q96" i="3"/>
  <c r="Q29" i="3" s="1"/>
  <c r="I96" i="3"/>
  <c r="M96" i="3"/>
  <c r="O96" i="3"/>
  <c r="Q59" i="3" l="1"/>
  <c r="K84" i="3"/>
  <c r="G13" i="8"/>
  <c r="I13" i="8" s="1"/>
  <c r="G9" i="8"/>
  <c r="I9" i="8" s="1"/>
  <c r="G16" i="8"/>
  <c r="I16" i="8" s="1"/>
  <c r="G12" i="8"/>
  <c r="I12" i="8" s="1"/>
  <c r="G8" i="8"/>
  <c r="I8" i="8" s="1"/>
  <c r="G15" i="8"/>
  <c r="I15" i="8" s="1"/>
  <c r="G11" i="8"/>
  <c r="I11" i="8" s="1"/>
  <c r="G7" i="8"/>
  <c r="I7" i="8" s="1"/>
  <c r="G14" i="8"/>
  <c r="I14" i="8" s="1"/>
  <c r="G10" i="8"/>
  <c r="I10" i="8" s="1"/>
  <c r="D25" i="2"/>
  <c r="C19" i="3" s="1"/>
  <c r="Q21" i="3"/>
  <c r="Q22" i="3" s="1"/>
  <c r="Q20" i="3"/>
  <c r="Q114" i="3"/>
  <c r="Q25" i="3"/>
  <c r="M5" i="7"/>
  <c r="M42" i="7" s="1"/>
  <c r="K42" i="7"/>
  <c r="Q61" i="3" s="1"/>
  <c r="I17" i="8" l="1"/>
  <c r="Q52" i="3" s="1"/>
  <c r="F84" i="3" s="1"/>
  <c r="K21" i="3"/>
  <c r="O21" i="3"/>
  <c r="M21" i="3"/>
  <c r="Q51" i="3"/>
  <c r="Q123" i="3"/>
  <c r="Q40" i="3"/>
  <c r="B82" i="3"/>
  <c r="I42" i="7"/>
  <c r="M82" i="3" s="1"/>
  <c r="Q54" i="3" l="1"/>
  <c r="C83" i="3" s="1"/>
  <c r="C84" i="3"/>
  <c r="Q82" i="3"/>
  <c r="Q47" i="3"/>
  <c r="Q48" i="3"/>
  <c r="Q60" i="3" l="1"/>
  <c r="B83" i="3"/>
  <c r="B84" i="3" l="1"/>
  <c r="I62" i="3"/>
  <c r="I65" i="3"/>
  <c r="Q62" i="3"/>
  <c r="M63" i="3" l="1"/>
  <c r="Q63" i="3" s="1"/>
  <c r="Q65" i="3" s="1"/>
  <c r="M83" i="3" l="1"/>
  <c r="Q83" i="3" s="1"/>
  <c r="M84" i="3"/>
  <c r="Q84" i="3" s="1"/>
</calcChain>
</file>

<file path=xl/comments1.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Ron Naicker</author>
  </authors>
  <commentList>
    <comment ref="I64" authorId="0">
      <text>
        <r>
          <rPr>
            <b/>
            <sz val="8"/>
            <color indexed="81"/>
            <rFont val="Tahoma"/>
            <family val="2"/>
          </rPr>
          <t>Enter this amount on the Summary page</t>
        </r>
        <r>
          <rPr>
            <sz val="8"/>
            <color indexed="81"/>
            <rFont val="Tahoma"/>
            <family val="2"/>
          </rPr>
          <t xml:space="preserve">
</t>
        </r>
      </text>
    </commen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<sst xmlns="http://schemas.openxmlformats.org/spreadsheetml/2006/main" count="937" uniqueCount="571">
  <si>
    <t>PLUS VAT @</t>
  </si>
  <si>
    <t xml:space="preserve"> x</t>
  </si>
  <si>
    <t xml:space="preserve"> x {</t>
  </si>
  <si>
    <t>)}=</t>
  </si>
  <si>
    <t>Date</t>
  </si>
  <si>
    <t xml:space="preserve">Hours </t>
  </si>
  <si>
    <t>Total</t>
  </si>
  <si>
    <t>Amount</t>
  </si>
  <si>
    <t>DATE</t>
  </si>
  <si>
    <t>Hours</t>
  </si>
  <si>
    <t>Hotel Name</t>
  </si>
  <si>
    <t>Delivered to</t>
  </si>
  <si>
    <t>Size</t>
  </si>
  <si>
    <t>Type</t>
  </si>
  <si>
    <t>1. Typing</t>
  </si>
  <si>
    <t>2. Duplicating</t>
  </si>
  <si>
    <t>Description of Document</t>
  </si>
  <si>
    <t>Pages</t>
  </si>
  <si>
    <t>PAYMENT CERTIFICATE NO:</t>
  </si>
  <si>
    <t>SERVICE:</t>
  </si>
  <si>
    <t>OF</t>
  </si>
  <si>
    <t>NOTE:</t>
  </si>
  <si>
    <t>x</t>
  </si>
  <si>
    <t>Designation</t>
  </si>
  <si>
    <t>DATE APPOINTED :</t>
  </si>
  <si>
    <t>TARIFF OF FEES TO APPLY :</t>
  </si>
  <si>
    <t>PREVIOUS PAYMENTS</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</si>
  <si>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</si>
  <si>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</si>
  <si>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</si>
  <si>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</si>
  <si>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</si>
  <si>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</si>
  <si>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</si>
  <si>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</si>
  <si>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</si>
  <si>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</si>
  <si>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</si>
  <si>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</si>
  <si>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</si>
  <si>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</si>
  <si>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</si>
  <si>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</si>
  <si>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</si>
  <si>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</si>
  <si>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</si>
  <si>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</si>
  <si>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</si>
  <si>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</si>
  <si>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</si>
  <si>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</si>
  <si>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</si>
  <si>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</si>
  <si>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</si>
  <si>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</si>
  <si>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</si>
  <si>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</si>
  <si>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</si>
  <si>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</si>
  <si>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</si>
  <si>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</si>
  <si>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</si>
  <si>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</si>
  <si>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</si>
  <si>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</si>
  <si>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</si>
  <si>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</si>
  <si>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</si>
  <si>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</si>
  <si>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</si>
  <si>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</si>
  <si>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</si>
  <si>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</si>
  <si>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</si>
  <si>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</si>
  <si>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</si>
  <si>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</si>
  <si>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</si>
  <si>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</si>
  <si>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</si>
  <si>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</si>
  <si>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D: Other Charges</t>
  </si>
  <si>
    <t>Invoice or TMB Number</t>
  </si>
  <si>
    <t>Laboratory/ Place</t>
  </si>
  <si>
    <t>Number of tests</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</si>
  <si>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</si>
  <si>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</si>
  <si>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</si>
  <si>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</si>
  <si>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</si>
  <si>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</si>
  <si>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</si>
  <si>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</si>
  <si>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</si>
  <si>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</si>
  <si>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</si>
  <si>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</si>
  <si>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</si>
  <si>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</si>
  <si>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</si>
  <si>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</si>
  <si>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</si>
  <si>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</si>
  <si>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</si>
  <si>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</si>
  <si>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</si>
  <si>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</si>
  <si>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</si>
  <si>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</si>
  <si>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</si>
  <si>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</si>
  <si>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 xml:space="preserve"> Report: Time Based fees </t>
  </si>
  <si>
    <t>TYPE OF PROJECT:</t>
  </si>
  <si>
    <t>TAX INVOICE</t>
  </si>
  <si>
    <r>
      <t>2. Time Based fees:</t>
    </r>
    <r>
      <rPr>
        <b/>
        <sz val="11"/>
        <color indexed="10"/>
        <rFont val="Arial"/>
        <family val="2"/>
      </rPr>
      <t xml:space="preserve"> AGENT OF THE CLIENT</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</si>
  <si>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</si>
  <si>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</si>
  <si>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</si>
  <si>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</si>
  <si>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</si>
  <si>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DATE OF INVOICE</t>
  </si>
  <si>
    <t>TOTAL BASIC FEE</t>
  </si>
  <si>
    <t>VALUE FOR CALCULATION PURPOSES</t>
  </si>
  <si>
    <t>STRUCTURAL ENGINEERS' BUILDING PROJECTS</t>
  </si>
  <si>
    <t>DUPLICATES NOT AFFECTED BY ANY FACTOR OTHER THAN .25.</t>
  </si>
  <si>
    <t>MASS CONCRETE FOUNDATIONS, BRICKWORK &amp; CLADDING IN DUPLICATED EXISTING FACILITIES AFFECTED BY 0.33, 0.25 &amp; 1.25 FACTORS.</t>
  </si>
  <si>
    <t>FEES (c ): TIME BASED</t>
  </si>
  <si>
    <t>FEES (d): EXPENSES AND COSTS (DISBURSEMENTS)</t>
  </si>
  <si>
    <r>
      <t xml:space="preserve">REPORT STAGE </t>
    </r>
    <r>
      <rPr>
        <b/>
        <sz val="10"/>
        <color indexed="10"/>
        <rFont val="Arial"/>
        <family val="2"/>
      </rPr>
      <t>(If specifically appointed for this stage only )</t>
    </r>
  </si>
  <si>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</si>
  <si>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</si>
  <si>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</si>
  <si>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</si>
  <si>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</si>
  <si>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</si>
  <si>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</si>
  <si>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</si>
  <si>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</si>
  <si>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</si>
  <si>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TELEPHONE &amp; FACSIMILE NUMBERS</t>
  </si>
  <si>
    <t>Tel</t>
  </si>
  <si>
    <r>
      <t xml:space="preserve">1. Time Based fees: </t>
    </r>
    <r>
      <rPr>
        <b/>
        <sz val="11"/>
        <color indexed="10"/>
        <rFont val="Arial"/>
        <family val="2"/>
      </rPr>
      <t>Report stage</t>
    </r>
    <r>
      <rPr>
        <b/>
        <sz val="11"/>
        <rFont val="Arial"/>
        <family val="2"/>
      </rPr>
      <t xml:space="preserve"> (Only if specifically appointed for this stage only)</t>
    </r>
  </si>
  <si>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</si>
  <si>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</si>
  <si>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</si>
  <si>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</si>
  <si>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</si>
  <si>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</si>
  <si>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WORK NOT AFFECTED BY ANY FACTORS</t>
  </si>
  <si>
    <t>ALTERATIONS TO EXISTING FACILITIES NOT AFFECTED BY ANY FACTOR OTHER THAN 1.25.</t>
  </si>
  <si>
    <t>CLAIM</t>
  </si>
  <si>
    <t>CONSTRUCTION MONITORING ONLY</t>
  </si>
  <si>
    <t>Cell</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</si>
  <si>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</si>
  <si>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</si>
  <si>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</si>
  <si>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</si>
  <si>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</si>
  <si>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</si>
  <si>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</si>
  <si>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</si>
  <si>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</si>
  <si>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</si>
  <si>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</si>
  <si>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</si>
  <si>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PAYMENT NO</t>
  </si>
  <si>
    <t>1</t>
  </si>
  <si>
    <t>CARRIED OVER</t>
  </si>
  <si>
    <t>38</t>
  </si>
  <si>
    <t>TRAVELLING  TIME</t>
  </si>
  <si>
    <t>Travelling Time</t>
  </si>
  <si>
    <t xml:space="preserve">CONSTRUCTION MONITORING  &amp; OTHER </t>
  </si>
  <si>
    <t>Time Based fees: Other</t>
  </si>
  <si>
    <t>Construction monitoring &amp; Other Time Based Fees Total Excl VAT</t>
  </si>
  <si>
    <t>INPUT ALL INFORMATION FOR THE WHOLE PROJECT</t>
  </si>
  <si>
    <t>Toll Gate</t>
  </si>
  <si>
    <t>Travelling &amp; Public Transport Total Excl VAT</t>
  </si>
  <si>
    <t>Site Staff &amp; Other Charges Total Excl VAT</t>
  </si>
  <si>
    <t>Travelling Time Total Excl VAT</t>
  </si>
  <si>
    <t xml:space="preserve">Typing Total </t>
  </si>
  <si>
    <t>Duplicating Total</t>
  </si>
  <si>
    <t xml:space="preserve">Covers &amp; Binders Total </t>
  </si>
  <si>
    <t>Printing Total</t>
  </si>
  <si>
    <t>Travelling expenses Total</t>
  </si>
  <si>
    <t>Hours claimed</t>
  </si>
  <si>
    <t>PLUS NON TAXABLE EXPENSES</t>
  </si>
  <si>
    <t>AMOUNT DUE</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</si>
  <si>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</si>
  <si>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</si>
  <si>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</si>
  <si>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</si>
  <si>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</si>
  <si>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NOTE: ALL ITEMS MUST INCLUDE VAT</t>
  </si>
  <si>
    <t>PERCENTAGE OF FEE TENDERED</t>
  </si>
  <si>
    <t>% OF STANDARD FEES TENDERED FOR PROFESSIONAL SERVICES</t>
  </si>
  <si>
    <t>DUE</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</si>
  <si>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</si>
  <si>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</si>
  <si>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</si>
  <si>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</si>
  <si>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</si>
  <si>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</si>
  <si>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</si>
  <si>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</si>
  <si>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</si>
  <si>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</si>
  <si>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</si>
  <si>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STREET &amp; NO</t>
  </si>
  <si>
    <t>TOWN/CITY</t>
  </si>
  <si>
    <t>FAX NO</t>
  </si>
  <si>
    <t>INVOICE NO</t>
  </si>
  <si>
    <t>FAX-TO-EMAIL</t>
  </si>
  <si>
    <t>DRAWING NO:</t>
  </si>
  <si>
    <t>FILE NUMBER:</t>
  </si>
  <si>
    <t>VAT REGISTRATION NO:</t>
  </si>
  <si>
    <t>TOWN</t>
  </si>
  <si>
    <t>BUILDING NAME</t>
  </si>
  <si>
    <t>TEL</t>
  </si>
  <si>
    <t>FAX</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</si>
  <si>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</si>
  <si>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</si>
  <si>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</si>
  <si>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</si>
  <si>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</si>
  <si>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</si>
  <si>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</si>
  <si>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</si>
  <si>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</si>
  <si>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</si>
  <si>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</si>
  <si>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</si>
  <si>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</si>
  <si>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</si>
  <si>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</si>
  <si>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</si>
  <si>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</si>
  <si>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</si>
  <si>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</si>
  <si>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</si>
  <si>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BUILDING PROJECT</t>
  </si>
  <si>
    <t>ADDRESS</t>
  </si>
  <si>
    <t>Site Staff &amp; Other Charges Total Incl. VAT</t>
  </si>
  <si>
    <t>TOTAL FOR: Typing Duplicating &amp; Printing TOTAL Excl VAT</t>
  </si>
  <si>
    <t>N</t>
  </si>
  <si>
    <t>NATIONAL DEPARTMENT OF PUBLIC WORKS</t>
  </si>
  <si>
    <t>DPW PROJECT MANAGER</t>
  </si>
  <si>
    <t>WCS NO</t>
  </si>
  <si>
    <t xml:space="preserve">DPW WCS NO: </t>
  </si>
  <si>
    <t>DPW FILE NUMBER:</t>
  </si>
  <si>
    <t>WCS NUMBER</t>
  </si>
  <si>
    <r>
      <t xml:space="preserve">(B) ESTIMATED VALUE FOR DESIGN FEES DURING CONSTRUCTION </t>
    </r>
    <r>
      <rPr>
        <b/>
        <sz val="12"/>
        <color indexed="10"/>
        <rFont val="Arial"/>
        <family val="2"/>
      </rPr>
      <t>(STAGE 5)</t>
    </r>
  </si>
  <si>
    <r>
      <t xml:space="preserve">(D) FINAL MEASURED VALUES INCL. CPA &amp; P&amp;G </t>
    </r>
    <r>
      <rPr>
        <b/>
        <sz val="12"/>
        <color indexed="10"/>
        <rFont val="Arial"/>
        <family val="2"/>
      </rPr>
      <t>(STAGE 6 ONLY)</t>
    </r>
  </si>
  <si>
    <r>
      <t xml:space="preserve">(C) VALUE OF COMPLETED WORK </t>
    </r>
    <r>
      <rPr>
        <b/>
        <sz val="12"/>
        <color indexed="10"/>
        <rFont val="Arial"/>
        <family val="2"/>
      </rPr>
      <t>(STAGE 5 &amp; 6)</t>
    </r>
  </si>
  <si>
    <t>WORKBOOK FOR THE CALCULATION OF CONSULTING ENGINEER'S FEES IN TERMS OF THE GUIDELINE FOR SERVICES AND FEES PUBLISHED BY ECSA AS AMENDED BY DPW</t>
  </si>
  <si>
    <t>seb10</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</si>
  <si>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</si>
  <si>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</si>
  <si>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</si>
  <si>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</si>
  <si>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WCS CONTRACT NO</t>
  </si>
  <si>
    <t xml:space="preserve">STRUCTURAL ENGINEERING </t>
  </si>
  <si>
    <t>TO</t>
  </si>
  <si>
    <t>CONSULTANT REF:</t>
  </si>
  <si>
    <t>CONSULTANT NAME</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</si>
  <si>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</si>
  <si>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</si>
  <si>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</si>
  <si>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</si>
  <si>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</si>
  <si>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</si>
  <si>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</si>
  <si>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</si>
  <si>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</si>
  <si>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</si>
  <si>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</si>
  <si>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</si>
  <si>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</si>
  <si>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</si>
  <si>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</si>
  <si>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</si>
  <si>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</si>
  <si>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</si>
  <si>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</si>
  <si>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</si>
  <si>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</si>
  <si>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CALCULATIONS</t>
  </si>
  <si>
    <t>Previously claimed</t>
  </si>
  <si>
    <t>PAGE 2</t>
  </si>
  <si>
    <t>TENDER VALUES</t>
  </si>
  <si>
    <t>%</t>
  </si>
  <si>
    <t>A6089/002/9</t>
  </si>
  <si>
    <t>Paul Mashinga</t>
  </si>
  <si>
    <t>012 337 2345</t>
  </si>
  <si>
    <t>082 699 3459</t>
  </si>
  <si>
    <t>CE 56789/001/6</t>
  </si>
  <si>
    <t>John Engineer CC</t>
  </si>
  <si>
    <t>P O Box 11111, Boksburg</t>
  </si>
  <si>
    <t>Brightstar building 214, Peach str 1023, Boksburg</t>
  </si>
  <si>
    <t>011 769 3456</t>
  </si>
  <si>
    <t>011 769 3011</t>
  </si>
  <si>
    <t>je@telkom.net</t>
  </si>
  <si>
    <t>400-45678-10</t>
  </si>
  <si>
    <t>ServiceDPW567/102</t>
  </si>
  <si>
    <t>CONSULTANT OFFICE ADDRESS</t>
  </si>
  <si>
    <t>OFFICE ADDRESS/ BUILDING NAME</t>
  </si>
  <si>
    <t>FROM:</t>
  </si>
  <si>
    <t>CODE</t>
  </si>
  <si>
    <t>OFFICE ADDRESS</t>
  </si>
  <si>
    <t>Private Bag X65</t>
  </si>
  <si>
    <t>PRETORIA</t>
  </si>
  <si>
    <t>0001</t>
  </si>
  <si>
    <t>Public Works House</t>
  </si>
  <si>
    <t>Pretorius Street 445</t>
  </si>
  <si>
    <t>0002</t>
  </si>
  <si>
    <t>012 337 2000</t>
  </si>
  <si>
    <t>012 337 3276</t>
  </si>
  <si>
    <t>086 666 0000</t>
  </si>
  <si>
    <t>paul.mashinga@dpw.gov.za</t>
  </si>
  <si>
    <t>086 610 0300</t>
  </si>
  <si>
    <t>082 344 6756</t>
  </si>
  <si>
    <t>NELSPRUIT: New Police Station</t>
  </si>
  <si>
    <t>1245603865</t>
  </si>
  <si>
    <r>
      <t xml:space="preserve">(A) ESTIMATED OR TENDER VALUES  </t>
    </r>
    <r>
      <rPr>
        <b/>
        <sz val="12"/>
        <color indexed="10"/>
        <rFont val="Arial"/>
        <family val="2"/>
      </rPr>
      <t>(STAGES 1 TO 4)</t>
    </r>
  </si>
  <si>
    <t>CONSULTING ENG:</t>
  </si>
  <si>
    <t>FAX 2</t>
  </si>
  <si>
    <r>
      <t>CONTRACT ADMINISTRATION &amp; INSPECTION AND CLOSE-OUT STAGES</t>
    </r>
    <r>
      <rPr>
        <b/>
        <i/>
        <sz val="14"/>
        <color indexed="10"/>
        <rFont val="Arial"/>
        <family val="2"/>
      </rPr>
      <t xml:space="preserve"> (INTERIM PAYMENTS)                                                                                                   ALL VALUES MUST INCLUDE RELEVANT PROPORTION OF P&amp;G AND CPA</t>
    </r>
  </si>
  <si>
    <t>DPW/001</t>
  </si>
  <si>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</si>
  <si>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PAGE II OF INPUT DATA</t>
  </si>
  <si>
    <t>ESTIMATES ONLY</t>
  </si>
  <si>
    <t>Fee in accordance with the National Department of Public Works Scope of Engineering Services and Tariff of Fees for Persons Registered in terms of the Engineering Profession Act, 2000 (Act No. 46 of 2000) dated 1 February 2011</t>
  </si>
  <si>
    <t>SCALE_2011SB</t>
  </si>
  <si>
    <t>BUILDING PROJECT: 2011 NDPW FEES</t>
  </si>
  <si>
    <t/>
  </si>
  <si>
    <t>PERCENTAGE BASED FEES</t>
  </si>
  <si>
    <t>STAGE COMPLETED</t>
  </si>
  <si>
    <t>TOTAL VALUE OF ALL WORK BY THE ENGINEER APPROPRIATE TO CLAUSE 4.2.3 OF THE GAZETTE</t>
  </si>
  <si>
    <t>TOTAL VALUE OF ALL WORK COMPLETED APPROPRIATE TO CLAUSE 4.2.3.(1) OF THE GAZETTE</t>
  </si>
  <si>
    <t>2011 Scales</t>
  </si>
  <si>
    <t>Fee in accordance with the National Department of Public Works Scope of Engineering Services and Tariff of Fees for Persons Registered in terms of the Engineering Profession Act, 2000 (Act No. 46 of 2000) dated 1 March 2011</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</si>
  <si>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</si>
  <si>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</si>
  <si>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</si>
  <si>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</si>
  <si>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</si>
  <si>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</si>
  <si>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</si>
  <si>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</si>
  <si>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</si>
  <si>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</si>
  <si>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DUE (EXCL VAT)</t>
  </si>
  <si>
    <t>TOTAL FEES, EXPENSES AND COSTS (DISBURSEMENTS) (d)</t>
  </si>
  <si>
    <t>TOTAL FEES TIME BASED (c)</t>
  </si>
  <si>
    <t>Rate (R)</t>
  </si>
  <si>
    <t>Portion claimed %</t>
  </si>
  <si>
    <t>Tariff (R)</t>
  </si>
  <si>
    <t>Approved rate (R)</t>
  </si>
  <si>
    <t>PENALTY APPLIED</t>
  </si>
  <si>
    <t>Yes</t>
  </si>
  <si>
    <t>CLOSE OUT</t>
  </si>
  <si>
    <t>PERCENTAGE OF STAGE COMPLETED</t>
  </si>
  <si>
    <t>NOT REGISTERED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</si>
  <si>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</si>
  <si>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</si>
  <si>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</si>
  <si>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</si>
  <si>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</si>
  <si>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</si>
  <si>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</si>
  <si>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</si>
  <si>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</si>
  <si>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</si>
  <si>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</si>
  <si>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</si>
  <si>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</si>
  <si>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</si>
  <si>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</si>
  <si>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</si>
  <si>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</si>
  <si>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LESS PENALTY</t>
  </si>
  <si>
    <t>___________________________</t>
  </si>
  <si>
    <t>INCEPTION</t>
  </si>
  <si>
    <t>No</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</si>
  <si>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</si>
  <si>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</si>
  <si>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</si>
  <si>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</si>
  <si>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</si>
  <si>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</si>
  <si>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</si>
  <si>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</si>
  <si>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</si>
  <si>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</si>
  <si>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</si>
  <si>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</si>
  <si>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</si>
  <si>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</si>
  <si>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</si>
  <si>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</si>
  <si>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</si>
  <si>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Project managers are advised to re-enter the data (at least for the Schedules) into their personal copies of the spread sheets to check the fee accounts, because the calculators used by other person might have been changed inadvertently!</t>
  </si>
  <si>
    <t xml:space="preserve">Version: 1.2  2012-10    </t>
  </si>
  <si>
    <t>PLEASE READ THE NOTES (1st SHEET) BEFORE STARTING TO POPULATE THE SHEETS. COMPLETE ALL YELLOW CELLS!!!</t>
  </si>
  <si>
    <t>3. Subsistence Charges [See your letter of appointment. Use either Table 4 or Table 5, not both]</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</si>
  <si>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</si>
  <si>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</si>
  <si>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</si>
  <si>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</si>
  <si>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</si>
  <si>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</si>
  <si>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</si>
  <si>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</si>
  <si>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</si>
  <si>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</si>
  <si>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</si>
  <si>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</si>
  <si>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</si>
  <si>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</si>
  <si>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</si>
  <si>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</si>
  <si>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</si>
  <si>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</si>
  <si>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</si>
  <si>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</si>
  <si>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</si>
  <si>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</si>
  <si>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</si>
  <si>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</si>
  <si>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</si>
  <si>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</si>
  <si>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</si>
  <si>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</si>
  <si>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</si>
  <si>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</si>
  <si>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</si>
  <si>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</si>
  <si>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</si>
  <si>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</si>
  <si>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</si>
  <si>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</si>
  <si>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</si>
  <si>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</si>
  <si>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</si>
  <si>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</si>
  <si>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</si>
  <si>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</si>
  <si>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</si>
  <si>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</si>
  <si>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</si>
  <si>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</si>
  <si>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</si>
  <si>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</si>
  <si>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</si>
  <si>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</si>
  <si>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</si>
  <si>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</si>
  <si>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</si>
  <si>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</si>
  <si>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</si>
  <si>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</si>
  <si>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</si>
  <si>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</si>
  <si>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</si>
  <si>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</si>
  <si>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</si>
  <si>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</si>
  <si>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</si>
  <si>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</si>
  <si>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</si>
  <si>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</si>
  <si>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</si>
  <si>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</si>
  <si>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</si>
  <si>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</si>
  <si>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</si>
  <si>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</si>
  <si>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</si>
  <si>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</si>
  <si>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</si>
  <si>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</si>
  <si>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</si>
  <si>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</si>
  <si>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</si>
  <si>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</si>
  <si>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</si>
  <si>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</si>
  <si>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</si>
  <si>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</si>
  <si>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</si>
  <si>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</si>
  <si>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</si>
  <si>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</si>
  <si>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</si>
  <si>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</si>
  <si>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</si>
  <si>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</si>
  <si>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</si>
  <si>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</si>
  <si>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</si>
  <si>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</si>
  <si>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</si>
  <si>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</si>
  <si>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</si>
  <si>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</si>
  <si>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</si>
  <si>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</si>
  <si>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</si>
  <si>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</si>
  <si>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</si>
  <si>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</si>
  <si>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</si>
  <si>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</si>
  <si>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</si>
  <si>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</si>
  <si>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</si>
  <si>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</si>
  <si>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</si>
  <si>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</si>
  <si>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</si>
  <si>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</si>
  <si>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Rate</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</si>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</sst>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R&quot;\ #,##0;[Red]&quot;R&quot;\ \-#,##0"/>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R-1C09]\ #,##0"/>
    <numFmt numFmtId="175" formatCode="dd\ mmmm\ yyyy"/>
    <numFmt numFmtId="176" formatCode="0.000"/>
    <numFmt numFmtId="177" formatCode="000"/>
    <numFmt numFmtId="178" formatCode="000000"/>
    <numFmt numFmtId="179" formatCode="#\ ###\ ##0.00;\(#\ ###\ ##0.00\);\ \ \-\ \ "/>
    <numFmt numFmtId="180" formatCode="0000"/>
    <numFmt numFmtId="181" formatCode="dd\-mmm\-yyyy_)"/>
    <numFmt numFmtId="182" formatCode="dd\-mmm\-yyyy"/>
    <numFmt numFmtId="183" formatCode="_ * #,##0.000_ ;_ * \-#,##0.000_ ;_ * &quot;-&quot;???_ ;_ @_ "/>
    <numFmt numFmtId="184" formatCode="00"/>
    <numFmt numFmtId="185" formatCode="0.0"/>
    <numFmt numFmtId="186" formatCode="[$R-1C09]\ #,##0.00"/>
  </numFmts>
  <fonts count="10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i/>
      <sz val="12"/>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i/>
      <sz val="11"/>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u/>
      <sz val="16"/>
      <name val="Arial"/>
      <family val="2"/>
    </font>
    <font>
      <b/>
      <u/>
      <sz val="12"/>
      <name val="Arial"/>
      <family val="2"/>
    </font>
    <font>
      <b/>
      <u/>
      <sz val="12"/>
      <color indexed="10"/>
      <name val="Arial"/>
      <family val="2"/>
    </font>
    <font>
      <i/>
      <sz val="10"/>
      <name val="Arial"/>
      <family val="2"/>
    </font>
    <font>
      <b/>
      <i/>
      <sz val="10"/>
      <name val="Arial"/>
      <family val="2"/>
    </font>
    <font>
      <b/>
      <sz val="11"/>
      <color indexed="12"/>
      <name val="Arial"/>
      <family val="2"/>
    </font>
    <font>
      <sz val="8"/>
      <name val="Courier"/>
      <family val="3"/>
    </font>
    <font>
      <sz val="11"/>
      <color indexed="10"/>
      <name val="Arial"/>
      <family val="2"/>
    </font>
    <font>
      <b/>
      <sz val="12"/>
      <color indexed="17"/>
      <name val="Arial"/>
      <family val="2"/>
    </font>
    <font>
      <sz val="12"/>
      <color indexed="8"/>
      <name val="Arial"/>
      <family val="2"/>
    </font>
    <font>
      <b/>
      <sz val="11"/>
      <color indexed="15"/>
      <name val="Arial"/>
      <family val="2"/>
    </font>
    <font>
      <sz val="11"/>
      <color indexed="41"/>
      <name val="Arial"/>
      <family val="2"/>
    </font>
    <font>
      <b/>
      <sz val="22"/>
      <color indexed="12"/>
      <name val="Arial"/>
      <family val="2"/>
    </font>
    <font>
      <b/>
      <sz val="11"/>
      <color indexed="17"/>
      <name val="Arial"/>
      <family val="2"/>
    </font>
    <font>
      <b/>
      <i/>
      <sz val="11"/>
      <name val="Arial"/>
      <family val="2"/>
    </font>
    <font>
      <i/>
      <sz val="11"/>
      <color indexed="12"/>
      <name val="Arial"/>
      <family val="2"/>
    </font>
    <font>
      <b/>
      <sz val="22"/>
      <color indexed="57"/>
      <name val="Arial"/>
      <family val="2"/>
    </font>
    <font>
      <b/>
      <sz val="18"/>
      <color indexed="12"/>
      <name val="Arial"/>
      <family val="2"/>
    </font>
    <font>
      <b/>
      <sz val="14"/>
      <color indexed="12"/>
      <name val="Arial"/>
      <family val="2"/>
    </font>
    <font>
      <i/>
      <sz val="11"/>
      <color indexed="10"/>
      <name val="Arial"/>
      <family val="2"/>
    </font>
    <font>
      <sz val="10"/>
      <color indexed="81"/>
      <name val="Tahoma"/>
      <family val="2"/>
    </font>
    <font>
      <b/>
      <sz val="18"/>
      <color indexed="16"/>
      <name val="Arial"/>
      <family val="2"/>
    </font>
    <font>
      <sz val="12"/>
      <color indexed="17"/>
      <name val="Arial"/>
      <family val="2"/>
    </font>
    <font>
      <sz val="12"/>
      <color indexed="22"/>
      <name val="Courier"/>
      <family val="3"/>
    </font>
    <font>
      <sz val="9"/>
      <name val="Arial"/>
      <family val="2"/>
    </font>
    <font>
      <b/>
      <u/>
      <sz val="18"/>
      <name val="Arial"/>
      <family val="2"/>
    </font>
    <font>
      <b/>
      <i/>
      <sz val="10"/>
      <color indexed="8"/>
      <name val="Arial"/>
      <family val="2"/>
    </font>
    <font>
      <sz val="9"/>
      <color indexed="8"/>
      <name val="Arial"/>
      <family val="2"/>
    </font>
    <font>
      <b/>
      <sz val="14"/>
      <color indexed="8"/>
      <name val="Arial"/>
      <family val="2"/>
    </font>
    <font>
      <b/>
      <i/>
      <sz val="11"/>
      <color indexed="12"/>
      <name val="Arial"/>
      <family val="2"/>
    </font>
    <font>
      <b/>
      <u/>
      <sz val="14"/>
      <name val="Arial"/>
      <family val="2"/>
    </font>
    <font>
      <sz val="10"/>
      <color indexed="43"/>
      <name val="Arial"/>
      <family val="2"/>
    </font>
    <font>
      <sz val="12"/>
      <color indexed="16"/>
      <name val="Arial"/>
      <family val="2"/>
    </font>
    <font>
      <sz val="14"/>
      <color indexed="12"/>
      <name val="Arial"/>
      <family val="2"/>
    </font>
    <font>
      <b/>
      <sz val="12"/>
      <color indexed="41"/>
      <name val="Arial"/>
      <family val="2"/>
    </font>
    <font>
      <b/>
      <sz val="8"/>
      <color indexed="8"/>
      <name val="Arial"/>
      <family val="2"/>
    </font>
    <font>
      <sz val="8"/>
      <color indexed="8"/>
      <name val="Arial"/>
      <family val="2"/>
    </font>
    <font>
      <b/>
      <sz val="9"/>
      <color indexed="8"/>
      <name val="Arial"/>
      <family val="2"/>
    </font>
    <font>
      <sz val="12"/>
      <color indexed="10"/>
      <name val="Tahoma"/>
      <family val="2"/>
    </font>
    <font>
      <b/>
      <sz val="14"/>
      <color indexed="10"/>
      <name val="Arial"/>
      <family val="2"/>
    </font>
    <font>
      <b/>
      <i/>
      <sz val="12"/>
      <color indexed="10"/>
      <name val="Arial"/>
      <family val="2"/>
    </font>
    <font>
      <b/>
      <i/>
      <sz val="14"/>
      <name val="Arial"/>
      <family val="2"/>
    </font>
    <font>
      <b/>
      <sz val="10"/>
      <color indexed="10"/>
      <name val="Tahoma"/>
      <family val="2"/>
    </font>
    <font>
      <b/>
      <i/>
      <sz val="12"/>
      <name val="Arial"/>
      <family val="2"/>
    </font>
    <font>
      <b/>
      <sz val="16"/>
      <name val="Courier"/>
      <family val="3"/>
    </font>
    <font>
      <b/>
      <sz val="14"/>
      <color indexed="17"/>
      <name val="Arial"/>
      <family val="2"/>
    </font>
    <font>
      <sz val="8"/>
      <color indexed="10"/>
      <name val="Tahoma"/>
      <family val="2"/>
    </font>
    <font>
      <b/>
      <sz val="12"/>
      <name val="Courier"/>
      <family val="3"/>
    </font>
    <font>
      <b/>
      <sz val="12"/>
      <color indexed="10"/>
      <name val="Tahoma"/>
      <family val="2"/>
    </font>
    <font>
      <b/>
      <sz val="11"/>
      <color indexed="10"/>
      <name val="Arial Narrow"/>
      <family val="2"/>
    </font>
    <font>
      <sz val="12"/>
      <color indexed="10"/>
      <name val="Courier"/>
      <family val="3"/>
    </font>
    <font>
      <b/>
      <sz val="9"/>
      <color indexed="10"/>
      <name val="Arial"/>
      <family val="2"/>
    </font>
    <font>
      <sz val="12"/>
      <name val="Courier"/>
      <family val="3"/>
    </font>
    <font>
      <u/>
      <sz val="12"/>
      <color rgb="FFFF0000"/>
      <name val="Arial"/>
      <family val="2"/>
    </font>
    <font>
      <u/>
      <sz val="12"/>
      <name val="Arial"/>
      <family val="2"/>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4"/>
      <name val="Arial"/>
      <family val="2"/>
    </font>
  </fonts>
  <fills count="12">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indexed="47"/>
        <bgColor indexed="64"/>
      </patternFill>
    </fill>
    <fill>
      <patternFill patternType="solid">
        <fgColor theme="0" tint="-4.9989318521683403E-2"/>
        <bgColor indexed="64"/>
      </patternFill>
    </fill>
  </fills>
  <borders count="208">
    <border>
      <left/>
      <right/>
      <top/>
      <bottom/>
      <diagonal/>
    </border>
    <border>
      <left/>
      <right/>
      <top style="thin">
        <color indexed="64"/>
      </top>
      <bottom style="double">
        <color indexed="64"/>
      </bottom>
      <diagonal/>
    </border>
    <border>
      <left style="double">
        <color indexed="64"/>
      </left>
      <right/>
      <top/>
      <bottom/>
      <diagonal/>
    </border>
    <border>
      <left/>
      <right/>
      <top/>
      <bottom style="medium">
        <color indexed="64"/>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double">
        <color indexed="64"/>
      </left>
      <right style="thin">
        <color indexed="64"/>
      </right>
      <top/>
      <bottom style="hair">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top style="dotted">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thin">
        <color indexed="64"/>
      </top>
      <bottom style="dotted">
        <color indexed="64"/>
      </bottom>
      <diagonal/>
    </border>
    <border>
      <left style="double">
        <color indexed="64"/>
      </left>
      <right/>
      <top style="double">
        <color indexed="64"/>
      </top>
      <bottom style="dash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double">
        <color indexed="64"/>
      </right>
      <top style="double">
        <color indexed="64"/>
      </top>
      <bottom/>
      <diagonal/>
    </border>
    <border>
      <left style="thin">
        <color indexed="64"/>
      </left>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style="thin">
        <color indexed="8"/>
      </left>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right style="thin">
        <color indexed="8"/>
      </right>
      <top style="thin">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7">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3" fillId="0" borderId="0"/>
    <xf numFmtId="0" fontId="13" fillId="0" borderId="0"/>
    <xf numFmtId="9" fontId="1" fillId="0" borderId="0" applyFont="0" applyFill="0" applyBorder="0" applyAlignment="0" applyProtection="0"/>
    <xf numFmtId="167" fontId="2" fillId="0" borderId="1">
      <protection locked="0"/>
    </xf>
  </cellStyleXfs>
  <cellXfs count="1536">
    <xf numFmtId="0" fontId="0" fillId="0" borderId="0" xfId="0"/>
    <xf numFmtId="0" fontId="5" fillId="0" borderId="0" xfId="0" applyFont="1" applyFill="1" applyBorder="1" applyProtection="1"/>
    <xf numFmtId="0" fontId="17"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0"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4" fillId="0" borderId="3" xfId="0" applyFont="1" applyBorder="1" applyAlignment="1" applyProtection="1">
      <alignment vertical="center"/>
    </xf>
    <xf numFmtId="0" fontId="5" fillId="0" borderId="4" xfId="0" applyFont="1" applyFill="1" applyBorder="1" applyAlignment="1" applyProtection="1">
      <alignment vertical="center"/>
    </xf>
    <xf numFmtId="165"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5"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5" fontId="5" fillId="0" borderId="0" xfId="0" applyNumberFormat="1" applyFont="1" applyFill="1" applyBorder="1" applyAlignment="1" applyProtection="1">
      <alignment vertical="center"/>
    </xf>
    <xf numFmtId="0" fontId="5" fillId="0" borderId="6" xfId="0" applyFont="1" applyFill="1" applyBorder="1" applyAlignment="1" applyProtection="1">
      <alignment vertical="center"/>
    </xf>
    <xf numFmtId="0" fontId="4" fillId="0" borderId="7" xfId="0" applyFont="1" applyBorder="1" applyAlignment="1" applyProtection="1">
      <alignment vertical="center"/>
    </xf>
    <xf numFmtId="0" fontId="5" fillId="0" borderId="7" xfId="0" applyFont="1" applyFill="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4"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0" xfId="0" applyFont="1" applyBorder="1" applyAlignment="1" applyProtection="1">
      <alignment vertical="center"/>
    </xf>
    <xf numFmtId="0" fontId="5" fillId="0" borderId="1" xfId="0" applyFont="1" applyFill="1" applyBorder="1" applyAlignment="1" applyProtection="1">
      <alignment vertical="center"/>
    </xf>
    <xf numFmtId="0" fontId="14" fillId="0" borderId="0" xfId="0" applyFont="1" applyBorder="1" applyAlignment="1" applyProtection="1">
      <alignment vertical="center"/>
    </xf>
    <xf numFmtId="0" fontId="18" fillId="0" borderId="2" xfId="0" applyFont="1" applyBorder="1" applyAlignment="1" applyProtection="1">
      <alignment vertical="center"/>
    </xf>
    <xf numFmtId="0" fontId="18" fillId="0" borderId="0" xfId="0" applyFont="1" applyBorder="1" applyAlignment="1" applyProtection="1">
      <alignment vertical="center"/>
    </xf>
    <xf numFmtId="170" fontId="28"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5"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28" fillId="0" borderId="0" xfId="0" applyNumberFormat="1" applyFont="1" applyFill="1" applyBorder="1" applyAlignment="1" applyProtection="1">
      <alignment horizontal="center" vertical="center"/>
    </xf>
    <xf numFmtId="9" fontId="4" fillId="0" borderId="6" xfId="0"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Border="1" applyAlignment="1" applyProtection="1">
      <alignment horizontal="center" vertical="center"/>
    </xf>
    <xf numFmtId="170" fontId="4" fillId="0" borderId="7" xfId="0" applyNumberFormat="1" applyFont="1" applyBorder="1" applyAlignment="1" applyProtection="1">
      <alignment vertical="center"/>
    </xf>
    <xf numFmtId="170" fontId="4" fillId="0" borderId="7" xfId="0" applyNumberFormat="1" applyFont="1" applyFill="1" applyBorder="1" applyAlignment="1" applyProtection="1">
      <alignment vertical="center"/>
    </xf>
    <xf numFmtId="172" fontId="4" fillId="0" borderId="7" xfId="15" applyNumberFormat="1" applyFont="1" applyFill="1" applyBorder="1" applyAlignment="1" applyProtection="1">
      <alignment vertical="center"/>
    </xf>
    <xf numFmtId="170" fontId="4" fillId="0" borderId="7"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3" xfId="0" applyNumberFormat="1" applyFont="1" applyFill="1" applyBorder="1" applyAlignment="1" applyProtection="1">
      <alignment vertical="center"/>
    </xf>
    <xf numFmtId="0" fontId="5" fillId="0" borderId="3" xfId="0" applyFont="1" applyFill="1" applyBorder="1" applyAlignment="1" applyProtection="1">
      <alignment horizontal="center" vertical="center"/>
    </xf>
    <xf numFmtId="9" fontId="5" fillId="0" borderId="3" xfId="15" applyFont="1" applyFill="1" applyBorder="1" applyAlignment="1" applyProtection="1">
      <alignment vertical="center"/>
    </xf>
    <xf numFmtId="170" fontId="5" fillId="0" borderId="3" xfId="0" applyNumberFormat="1" applyFont="1" applyFill="1" applyBorder="1" applyAlignment="1" applyProtection="1">
      <alignment vertical="center"/>
    </xf>
    <xf numFmtId="170" fontId="5" fillId="0" borderId="3"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170" fontId="6" fillId="0" borderId="7" xfId="0" applyNumberFormat="1" applyFont="1" applyFill="1" applyBorder="1" applyAlignment="1" applyProtection="1">
      <alignment vertical="center"/>
    </xf>
    <xf numFmtId="170" fontId="5" fillId="0" borderId="7" xfId="0" applyNumberFormat="1" applyFont="1" applyFill="1" applyBorder="1" applyAlignment="1" applyProtection="1">
      <alignment vertical="center"/>
    </xf>
    <xf numFmtId="0" fontId="5" fillId="0" borderId="3" xfId="0" applyFont="1" applyFill="1" applyBorder="1" applyAlignment="1" applyProtection="1">
      <alignment vertical="center"/>
    </xf>
    <xf numFmtId="170" fontId="4" fillId="0" borderId="3" xfId="0" applyNumberFormat="1" applyFont="1" applyBorder="1" applyAlignment="1" applyProtection="1">
      <alignment vertical="center"/>
    </xf>
    <xf numFmtId="0" fontId="32" fillId="0" borderId="7" xfId="0" applyFont="1" applyBorder="1" applyAlignment="1" applyProtection="1">
      <alignment vertical="center"/>
    </xf>
    <xf numFmtId="0" fontId="4" fillId="0" borderId="7" xfId="0" applyFont="1" applyFill="1" applyBorder="1" applyAlignment="1" applyProtection="1">
      <alignment horizontal="left" vertical="center"/>
    </xf>
    <xf numFmtId="0" fontId="31" fillId="0" borderId="7" xfId="0" applyFont="1" applyFill="1" applyBorder="1" applyAlignment="1" applyProtection="1">
      <alignment horizontal="left" vertical="center"/>
    </xf>
    <xf numFmtId="0" fontId="6" fillId="0" borderId="11" xfId="0" applyFont="1" applyFill="1" applyBorder="1" applyAlignment="1" applyProtection="1">
      <alignment vertical="center"/>
    </xf>
    <xf numFmtId="0" fontId="5" fillId="0" borderId="3"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0" xfId="0" applyFont="1" applyAlignment="1">
      <alignment vertical="center" wrapText="1"/>
    </xf>
    <xf numFmtId="0" fontId="14" fillId="0" borderId="2"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5" fillId="0" borderId="10" xfId="0" applyFont="1" applyFill="1" applyBorder="1" applyAlignment="1" applyProtection="1">
      <alignment vertical="center"/>
    </xf>
    <xf numFmtId="0" fontId="14" fillId="0" borderId="7" xfId="0" applyFont="1" applyBorder="1" applyAlignment="1">
      <alignment vertical="center"/>
    </xf>
    <xf numFmtId="0" fontId="14" fillId="0" borderId="0" xfId="0" applyFont="1" applyBorder="1" applyAlignment="1" applyProtection="1">
      <alignment horizontal="right" vertical="center"/>
    </xf>
    <xf numFmtId="0" fontId="14" fillId="2" borderId="7"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Alignment="1">
      <alignment horizontal="center" vertical="center"/>
    </xf>
    <xf numFmtId="0" fontId="14" fillId="0" borderId="13"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0" xfId="0" applyFont="1" applyBorder="1" applyAlignment="1">
      <alignment vertical="center" wrapText="1"/>
    </xf>
    <xf numFmtId="0" fontId="14" fillId="0" borderId="8" xfId="0" applyFont="1" applyBorder="1" applyAlignment="1">
      <alignment vertical="center"/>
    </xf>
    <xf numFmtId="49" fontId="26" fillId="3" borderId="14" xfId="0" applyNumberFormat="1" applyFont="1" applyFill="1" applyBorder="1" applyAlignment="1" applyProtection="1">
      <alignment horizontal="center" vertical="center"/>
      <protection locked="0"/>
    </xf>
    <xf numFmtId="0" fontId="14" fillId="0" borderId="15" xfId="0" applyFont="1" applyBorder="1" applyAlignment="1">
      <alignment vertical="center"/>
    </xf>
    <xf numFmtId="0" fontId="14" fillId="0" borderId="16" xfId="0" applyFont="1" applyBorder="1" applyAlignment="1">
      <alignment vertical="center"/>
    </xf>
    <xf numFmtId="0" fontId="16" fillId="0" borderId="0" xfId="0" applyFont="1" applyBorder="1" applyAlignment="1">
      <alignment vertical="center"/>
    </xf>
    <xf numFmtId="0" fontId="14" fillId="0" borderId="17" xfId="0" applyFont="1" applyBorder="1" applyAlignment="1">
      <alignment vertical="center"/>
    </xf>
    <xf numFmtId="0" fontId="14" fillId="0" borderId="4" xfId="0" applyFont="1" applyBorder="1" applyAlignment="1">
      <alignment vertical="center"/>
    </xf>
    <xf numFmtId="0" fontId="18" fillId="0" borderId="18" xfId="0" applyFont="1" applyBorder="1" applyAlignment="1">
      <alignment horizontal="lef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7" fillId="0" borderId="2"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7" fillId="0" borderId="0" xfId="0" applyFont="1" applyBorder="1" applyAlignment="1">
      <alignment horizontal="right" vertical="center"/>
    </xf>
    <xf numFmtId="0" fontId="17" fillId="0" borderId="2"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2" xfId="0" applyFont="1" applyBorder="1" applyAlignment="1">
      <alignment horizontal="right" vertical="center"/>
    </xf>
    <xf numFmtId="14" fontId="17" fillId="3" borderId="21" xfId="0" applyNumberFormat="1" applyFont="1" applyFill="1" applyBorder="1" applyAlignment="1" applyProtection="1">
      <alignment vertical="center"/>
      <protection locked="0"/>
    </xf>
    <xf numFmtId="0" fontId="18" fillId="0" borderId="0" xfId="0" applyFont="1" applyBorder="1" applyAlignment="1">
      <alignment horizontal="right" vertical="center"/>
    </xf>
    <xf numFmtId="0" fontId="17" fillId="3" borderId="21" xfId="0" applyFont="1" applyFill="1" applyBorder="1" applyAlignment="1" applyProtection="1">
      <alignment vertical="center"/>
      <protection locked="0"/>
    </xf>
    <xf numFmtId="0" fontId="17" fillId="0" borderId="6" xfId="0" applyFont="1" applyBorder="1" applyAlignment="1">
      <alignment vertical="center"/>
    </xf>
    <xf numFmtId="0" fontId="17" fillId="0" borderId="7" xfId="0" applyFont="1" applyBorder="1" applyAlignment="1">
      <alignment vertical="center"/>
    </xf>
    <xf numFmtId="0" fontId="17" fillId="0" borderId="22" xfId="0" applyFont="1" applyBorder="1" applyAlignment="1">
      <alignment vertical="center"/>
    </xf>
    <xf numFmtId="0" fontId="18" fillId="0" borderId="23" xfId="0" applyFont="1" applyBorder="1" applyAlignment="1">
      <alignment vertical="center"/>
    </xf>
    <xf numFmtId="0" fontId="17" fillId="0" borderId="15" xfId="0" applyFont="1" applyBorder="1" applyAlignment="1">
      <alignment vertical="center"/>
    </xf>
    <xf numFmtId="14" fontId="21" fillId="3" borderId="24" xfId="0" applyNumberFormat="1" applyFont="1" applyFill="1" applyBorder="1" applyAlignment="1" applyProtection="1">
      <alignment vertical="center"/>
      <protection locked="0"/>
    </xf>
    <xf numFmtId="0" fontId="21" fillId="3" borderId="25"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14" fontId="21" fillId="3" borderId="27"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29"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0" fontId="21" fillId="3" borderId="30" xfId="0" applyFont="1" applyFill="1" applyBorder="1" applyAlignment="1" applyProtection="1">
      <alignment vertical="center"/>
      <protection locked="0"/>
    </xf>
    <xf numFmtId="0" fontId="21" fillId="3" borderId="31" xfId="0" applyFont="1" applyFill="1" applyBorder="1" applyAlignment="1" applyProtection="1">
      <alignment vertical="center"/>
      <protection locked="0"/>
    </xf>
    <xf numFmtId="0" fontId="21" fillId="3" borderId="32" xfId="0" applyFont="1" applyFill="1" applyBorder="1" applyAlignment="1" applyProtection="1">
      <alignment vertical="center"/>
      <protection locked="0"/>
    </xf>
    <xf numFmtId="0" fontId="18" fillId="0" borderId="33" xfId="0" applyFont="1" applyBorder="1" applyAlignment="1">
      <alignment horizontal="right" vertical="center"/>
    </xf>
    <xf numFmtId="0" fontId="18" fillId="0" borderId="34" xfId="0" applyFont="1" applyBorder="1" applyAlignment="1">
      <alignment horizontal="right" vertical="center"/>
    </xf>
    <xf numFmtId="0" fontId="18" fillId="0" borderId="30" xfId="0" applyFont="1" applyBorder="1" applyAlignment="1">
      <alignment vertical="center"/>
    </xf>
    <xf numFmtId="0" fontId="18" fillId="0" borderId="35" xfId="0" applyFont="1" applyBorder="1" applyAlignment="1">
      <alignment vertical="center"/>
    </xf>
    <xf numFmtId="0" fontId="18" fillId="0" borderId="32" xfId="0" applyFont="1" applyBorder="1" applyAlignment="1">
      <alignment vertical="center"/>
    </xf>
    <xf numFmtId="0" fontId="18" fillId="0" borderId="32" xfId="0" applyFont="1" applyBorder="1" applyAlignment="1">
      <alignment vertical="center" wrapText="1"/>
    </xf>
    <xf numFmtId="0" fontId="18" fillId="0" borderId="36" xfId="0" applyFont="1" applyBorder="1" applyAlignment="1">
      <alignment horizontal="right" vertical="center"/>
    </xf>
    <xf numFmtId="0" fontId="18" fillId="0" borderId="10" xfId="0" applyFont="1" applyBorder="1" applyAlignment="1">
      <alignment horizontal="right" vertical="center"/>
    </xf>
    <xf numFmtId="0" fontId="14" fillId="0" borderId="6" xfId="0" applyFont="1" applyBorder="1" applyAlignment="1">
      <alignment vertical="center"/>
    </xf>
    <xf numFmtId="0" fontId="14" fillId="0" borderId="22" xfId="0" applyFont="1" applyBorder="1" applyAlignment="1">
      <alignment vertical="center"/>
    </xf>
    <xf numFmtId="170" fontId="14" fillId="0" borderId="22" xfId="0" applyNumberFormat="1" applyFont="1" applyBorder="1" applyAlignment="1">
      <alignment vertical="center"/>
    </xf>
    <xf numFmtId="170" fontId="0" fillId="0" borderId="0" xfId="0" applyNumberFormat="1"/>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42" fillId="0" borderId="2" xfId="0" applyFont="1" applyBorder="1" applyAlignment="1" applyProtection="1">
      <alignment horizontal="left" vertical="center"/>
    </xf>
    <xf numFmtId="0" fontId="16" fillId="0" borderId="2" xfId="0" applyFont="1" applyBorder="1" applyAlignment="1">
      <alignment horizontal="right" vertical="center"/>
    </xf>
    <xf numFmtId="0" fontId="18" fillId="0" borderId="33" xfId="0" applyFont="1" applyBorder="1" applyAlignment="1">
      <alignment vertical="center"/>
    </xf>
    <xf numFmtId="0" fontId="14" fillId="0" borderId="34"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wrapText="1"/>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vertical="center" wrapText="1"/>
    </xf>
    <xf numFmtId="170" fontId="14" fillId="0" borderId="40" xfId="0" applyNumberFormat="1" applyFont="1" applyBorder="1" applyAlignment="1">
      <alignment vertical="center" wrapText="1"/>
    </xf>
    <xf numFmtId="14" fontId="20" fillId="3" borderId="41" xfId="0" applyNumberFormat="1" applyFont="1" applyFill="1" applyBorder="1" applyAlignment="1" applyProtection="1">
      <alignment vertical="center"/>
      <protection locked="0"/>
    </xf>
    <xf numFmtId="0" fontId="20" fillId="3" borderId="42"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45" xfId="0" applyFont="1" applyFill="1" applyBorder="1" applyAlignment="1" applyProtection="1">
      <alignment vertical="center"/>
      <protection locked="0"/>
    </xf>
    <xf numFmtId="0" fontId="20" fillId="3" borderId="46" xfId="0" applyFont="1" applyFill="1" applyBorder="1" applyAlignment="1" applyProtection="1">
      <alignment vertical="center"/>
      <protection locked="0"/>
    </xf>
    <xf numFmtId="170" fontId="14" fillId="0" borderId="5" xfId="0" applyNumberFormat="1"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4" fillId="0" borderId="10" xfId="0" applyFont="1" applyBorder="1" applyAlignment="1">
      <alignment vertical="center"/>
    </xf>
    <xf numFmtId="0" fontId="7" fillId="0" borderId="9"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7" xfId="0" applyFont="1" applyBorder="1" applyAlignment="1">
      <alignment horizontal="right" vertical="center"/>
    </xf>
    <xf numFmtId="1" fontId="14" fillId="0" borderId="0" xfId="0" applyNumberFormat="1" applyFont="1" applyBorder="1" applyAlignment="1">
      <alignment horizontal="left" vertical="center"/>
    </xf>
    <xf numFmtId="0" fontId="18" fillId="0" borderId="23" xfId="0" applyFont="1" applyBorder="1" applyAlignment="1">
      <alignment horizontal="left" vertical="center"/>
    </xf>
    <xf numFmtId="0" fontId="14" fillId="0" borderId="40" xfId="0" applyFont="1" applyBorder="1" applyAlignment="1">
      <alignment vertical="center" wrapText="1"/>
    </xf>
    <xf numFmtId="14" fontId="20" fillId="3" borderId="24"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48" xfId="0" applyFont="1" applyFill="1" applyBorder="1" applyAlignment="1" applyProtection="1">
      <alignment vertical="center"/>
      <protection locked="0"/>
    </xf>
    <xf numFmtId="0" fontId="20" fillId="3" borderId="14" xfId="0" applyFont="1" applyFill="1" applyBorder="1" applyAlignment="1" applyProtection="1">
      <alignment vertical="center"/>
      <protection locked="0"/>
    </xf>
    <xf numFmtId="170" fontId="20" fillId="3" borderId="29" xfId="0" applyNumberFormat="1"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20" fillId="3" borderId="32" xfId="0" applyFont="1" applyFill="1" applyBorder="1" applyAlignment="1" applyProtection="1">
      <alignment vertical="center"/>
      <protection locked="0"/>
    </xf>
    <xf numFmtId="0" fontId="20" fillId="3" borderId="31" xfId="0" applyFont="1" applyFill="1" applyBorder="1" applyAlignment="1" applyProtection="1">
      <alignment vertical="center"/>
      <protection locked="0"/>
    </xf>
    <xf numFmtId="0" fontId="20" fillId="3" borderId="49" xfId="0" applyFont="1" applyFill="1" applyBorder="1" applyAlignment="1" applyProtection="1">
      <alignment vertical="center"/>
      <protection locked="0"/>
    </xf>
    <xf numFmtId="170" fontId="20" fillId="3" borderId="32" xfId="0" applyNumberFormat="1" applyFont="1" applyFill="1" applyBorder="1" applyAlignment="1" applyProtection="1">
      <alignment vertical="center"/>
      <protection locked="0"/>
    </xf>
    <xf numFmtId="0" fontId="20" fillId="3" borderId="34" xfId="0" applyFont="1" applyFill="1" applyBorder="1" applyAlignment="1" applyProtection="1">
      <alignment vertical="center"/>
      <protection locked="0"/>
    </xf>
    <xf numFmtId="0" fontId="20" fillId="3" borderId="10" xfId="0" applyFont="1" applyFill="1" applyBorder="1" applyAlignment="1" applyProtection="1">
      <alignment vertical="center"/>
      <protection locked="0"/>
    </xf>
    <xf numFmtId="0" fontId="14" fillId="0" borderId="35" xfId="0" applyFont="1" applyBorder="1" applyAlignment="1">
      <alignment vertical="center"/>
    </xf>
    <xf numFmtId="14" fontId="20" fillId="3" borderId="50" xfId="0" applyNumberFormat="1"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0" fontId="20" fillId="3" borderId="51" xfId="0" applyFont="1" applyFill="1" applyBorder="1" applyAlignment="1" applyProtection="1">
      <alignment vertical="center"/>
      <protection locked="0"/>
    </xf>
    <xf numFmtId="0" fontId="20" fillId="3" borderId="52" xfId="0" applyFont="1" applyFill="1" applyBorder="1" applyAlignment="1" applyProtection="1">
      <alignment vertical="center"/>
      <protection locked="0"/>
    </xf>
    <xf numFmtId="0" fontId="14" fillId="0" borderId="38" xfId="0" applyFont="1" applyBorder="1" applyAlignment="1">
      <alignment vertical="center"/>
    </xf>
    <xf numFmtId="0" fontId="5" fillId="0" borderId="39" xfId="0" applyFont="1" applyBorder="1" applyAlignment="1" applyProtection="1">
      <alignment vertical="center" wrapText="1"/>
    </xf>
    <xf numFmtId="0" fontId="5" fillId="3" borderId="14" xfId="0" applyFont="1" applyFill="1" applyBorder="1" applyAlignment="1" applyProtection="1">
      <alignment vertical="center"/>
      <protection locked="0"/>
    </xf>
    <xf numFmtId="0" fontId="5" fillId="3" borderId="44" xfId="0" applyFont="1" applyFill="1" applyBorder="1" applyAlignment="1" applyProtection="1">
      <alignment vertical="center"/>
      <protection locked="0"/>
    </xf>
    <xf numFmtId="0" fontId="22" fillId="0" borderId="12" xfId="0" applyFont="1" applyBorder="1" applyAlignment="1">
      <alignment horizontal="left" vertical="center"/>
    </xf>
    <xf numFmtId="0" fontId="7" fillId="0" borderId="8" xfId="0" applyFont="1" applyBorder="1" applyAlignment="1">
      <alignment horizontal="right" vertical="center"/>
    </xf>
    <xf numFmtId="0" fontId="14" fillId="0" borderId="5" xfId="0" applyFont="1" applyBorder="1" applyAlignment="1">
      <alignment horizontal="center" vertical="center"/>
    </xf>
    <xf numFmtId="0" fontId="14" fillId="0" borderId="9" xfId="0" applyFont="1" applyBorder="1" applyAlignment="1">
      <alignment vertical="center"/>
    </xf>
    <xf numFmtId="0" fontId="14" fillId="0" borderId="21" xfId="0" applyFont="1" applyBorder="1" applyAlignment="1">
      <alignment vertical="center"/>
    </xf>
    <xf numFmtId="0" fontId="20" fillId="3" borderId="53" xfId="0" applyFont="1" applyFill="1" applyBorder="1" applyAlignment="1" applyProtection="1">
      <alignment vertical="center"/>
      <protection locked="0"/>
    </xf>
    <xf numFmtId="1" fontId="16" fillId="0" borderId="7" xfId="0" applyNumberFormat="1" applyFont="1" applyBorder="1" applyAlignment="1">
      <alignment horizontal="right" vertical="center"/>
    </xf>
    <xf numFmtId="1" fontId="14" fillId="0" borderId="7" xfId="0" applyNumberFormat="1" applyFont="1" applyBorder="1" applyAlignment="1">
      <alignment horizontal="left" vertical="center"/>
    </xf>
    <xf numFmtId="0" fontId="14" fillId="3" borderId="35" xfId="0" applyFont="1" applyFill="1" applyBorder="1" applyAlignment="1" applyProtection="1">
      <alignment horizontal="right" vertical="center"/>
      <protection locked="0"/>
    </xf>
    <xf numFmtId="0" fontId="14" fillId="3" borderId="39" xfId="0" applyFont="1" applyFill="1" applyBorder="1" applyAlignment="1" applyProtection="1">
      <alignment horizontal="right" vertical="center"/>
      <protection locked="0"/>
    </xf>
    <xf numFmtId="0" fontId="14" fillId="3" borderId="21" xfId="0" applyFont="1" applyFill="1" applyBorder="1" applyAlignment="1" applyProtection="1">
      <alignment vertical="center"/>
      <protection locked="0"/>
    </xf>
    <xf numFmtId="14" fontId="20" fillId="3" borderId="24" xfId="0" applyNumberFormat="1" applyFont="1" applyFill="1" applyBorder="1" applyAlignment="1" applyProtection="1">
      <alignment vertical="center" wrapText="1"/>
      <protection locked="0"/>
    </xf>
    <xf numFmtId="0" fontId="20" fillId="3" borderId="26" xfId="0" applyFont="1" applyFill="1" applyBorder="1" applyAlignment="1" applyProtection="1">
      <alignment vertical="center" wrapText="1"/>
      <protection locked="0"/>
    </xf>
    <xf numFmtId="0" fontId="20" fillId="3" borderId="27" xfId="0" applyFont="1" applyFill="1" applyBorder="1" applyAlignment="1" applyProtection="1">
      <alignment vertical="center" wrapText="1"/>
      <protection locked="0"/>
    </xf>
    <xf numFmtId="0" fontId="20" fillId="3" borderId="29" xfId="0" applyFont="1" applyFill="1" applyBorder="1" applyAlignment="1" applyProtection="1">
      <alignment vertical="center" wrapText="1"/>
      <protection locked="0"/>
    </xf>
    <xf numFmtId="0" fontId="20" fillId="3" borderId="30" xfId="0" applyFont="1" applyFill="1" applyBorder="1" applyAlignment="1" applyProtection="1">
      <alignment vertical="center" wrapText="1"/>
      <protection locked="0"/>
    </xf>
    <xf numFmtId="0" fontId="20" fillId="3" borderId="32" xfId="0" applyFont="1" applyFill="1" applyBorder="1" applyAlignment="1" applyProtection="1">
      <alignment vertical="center" wrapText="1"/>
      <protection locked="0"/>
    </xf>
    <xf numFmtId="0" fontId="19" fillId="0" borderId="4" xfId="0" applyFont="1" applyBorder="1" applyAlignment="1">
      <alignment horizontal="center" vertical="center"/>
    </xf>
    <xf numFmtId="0" fontId="42" fillId="0" borderId="4" xfId="0" applyFont="1" applyBorder="1" applyAlignment="1" applyProtection="1">
      <alignment horizontal="left" vertical="center"/>
    </xf>
    <xf numFmtId="0" fontId="19" fillId="0" borderId="17" xfId="0" applyFont="1" applyBorder="1" applyAlignment="1">
      <alignment horizontal="center" vertical="center"/>
    </xf>
    <xf numFmtId="1" fontId="34" fillId="0" borderId="0" xfId="0" applyNumberFormat="1" applyFont="1" applyBorder="1" applyAlignment="1">
      <alignment horizontal="righ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5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49" fontId="7" fillId="0" borderId="30" xfId="0" applyNumberFormat="1" applyFont="1" applyFill="1" applyBorder="1" applyAlignment="1" applyProtection="1">
      <alignment horizontal="center" vertical="center"/>
    </xf>
    <xf numFmtId="49" fontId="7" fillId="0" borderId="56"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14" fillId="0" borderId="57" xfId="0" applyFont="1" applyBorder="1" applyAlignment="1" applyProtection="1">
      <alignment vertical="center"/>
    </xf>
    <xf numFmtId="49" fontId="7" fillId="0" borderId="54" xfId="0" applyNumberFormat="1" applyFont="1" applyBorder="1" applyAlignment="1" applyProtection="1">
      <alignment vertical="center"/>
    </xf>
    <xf numFmtId="0" fontId="44" fillId="0" borderId="21" xfId="0" applyNumberFormat="1" applyFont="1" applyFill="1" applyBorder="1" applyAlignment="1" applyProtection="1">
      <alignment horizontal="center" vertical="center"/>
    </xf>
    <xf numFmtId="44" fontId="18" fillId="0" borderId="7" xfId="1" applyFont="1" applyBorder="1" applyAlignment="1">
      <alignment horizontal="right" vertical="center"/>
    </xf>
    <xf numFmtId="0" fontId="20" fillId="0" borderId="0" xfId="0" applyFont="1" applyBorder="1" applyAlignment="1" applyProtection="1">
      <alignment vertical="center"/>
      <protection locked="0"/>
    </xf>
    <xf numFmtId="0" fontId="32" fillId="0" borderId="0" xfId="0" applyFont="1" applyBorder="1" applyAlignment="1">
      <alignment horizontal="left" vertical="center"/>
    </xf>
    <xf numFmtId="0" fontId="18" fillId="0" borderId="36" xfId="0" applyFont="1" applyBorder="1" applyAlignment="1">
      <alignment horizontal="left" vertical="center"/>
    </xf>
    <xf numFmtId="0" fontId="45" fillId="0" borderId="0" xfId="0" applyFont="1" applyBorder="1" applyAlignment="1">
      <alignment vertical="center"/>
    </xf>
    <xf numFmtId="172" fontId="39" fillId="0" borderId="59" xfId="0" applyNumberFormat="1" applyFont="1" applyFill="1" applyBorder="1" applyAlignment="1" applyProtection="1">
      <alignment horizontal="center" vertical="center"/>
    </xf>
    <xf numFmtId="0" fontId="4" fillId="0" borderId="2"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11" xfId="0" applyFont="1" applyFill="1" applyBorder="1" applyAlignment="1" applyProtection="1">
      <alignment vertical="center"/>
    </xf>
    <xf numFmtId="0" fontId="14" fillId="0" borderId="8" xfId="0" applyFont="1" applyBorder="1" applyAlignment="1">
      <alignment horizontal="right" vertical="center"/>
    </xf>
    <xf numFmtId="1" fontId="14" fillId="0" borderId="8" xfId="0" applyNumberFormat="1" applyFont="1" applyBorder="1" applyAlignment="1">
      <alignment horizontal="left" vertical="center"/>
    </xf>
    <xf numFmtId="0" fontId="7" fillId="0" borderId="1" xfId="0" applyFont="1" applyBorder="1" applyAlignment="1">
      <alignment horizontal="right" vertical="center"/>
    </xf>
    <xf numFmtId="0" fontId="7" fillId="0" borderId="33" xfId="0" applyFont="1" applyBorder="1" applyAlignment="1">
      <alignment horizontal="right" vertical="center"/>
    </xf>
    <xf numFmtId="0" fontId="7" fillId="0" borderId="34" xfId="0" applyFont="1" applyBorder="1" applyAlignment="1">
      <alignment horizontal="right" vertical="center"/>
    </xf>
    <xf numFmtId="0" fontId="7" fillId="0" borderId="14" xfId="0" applyFont="1" applyBorder="1" applyAlignment="1">
      <alignment horizontal="right" vertical="center"/>
    </xf>
    <xf numFmtId="0" fontId="20" fillId="3" borderId="60" xfId="0" applyFont="1" applyFill="1" applyBorder="1" applyAlignment="1" applyProtection="1">
      <alignment vertical="center"/>
      <protection locked="0"/>
    </xf>
    <xf numFmtId="0" fontId="18" fillId="3" borderId="27" xfId="0" applyFont="1" applyFill="1" applyBorder="1" applyAlignment="1" applyProtection="1">
      <alignment horizontal="left" vertical="center"/>
      <protection locked="0"/>
    </xf>
    <xf numFmtId="0" fontId="18" fillId="0" borderId="18" xfId="0" applyFont="1" applyBorder="1" applyAlignment="1">
      <alignment vertical="center"/>
    </xf>
    <xf numFmtId="0" fontId="17" fillId="0" borderId="19" xfId="0" applyFont="1" applyBorder="1" applyAlignment="1">
      <alignment vertical="center"/>
    </xf>
    <xf numFmtId="170" fontId="17" fillId="0" borderId="20" xfId="0" applyNumberFormat="1" applyFont="1" applyBorder="1" applyAlignment="1">
      <alignment vertical="center"/>
    </xf>
    <xf numFmtId="0" fontId="17" fillId="0" borderId="8" xfId="0" applyFont="1" applyBorder="1" applyAlignment="1">
      <alignmen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4" fillId="0" borderId="61" xfId="0" applyFont="1" applyBorder="1" applyAlignment="1">
      <alignment vertical="center"/>
    </xf>
    <xf numFmtId="0" fontId="14" fillId="0" borderId="11" xfId="0" applyFont="1" applyBorder="1" applyAlignment="1">
      <alignment vertical="center"/>
    </xf>
    <xf numFmtId="0" fontId="17" fillId="0" borderId="11" xfId="0" applyFont="1" applyBorder="1" applyAlignment="1">
      <alignment vertical="center"/>
    </xf>
    <xf numFmtId="0" fontId="20" fillId="3" borderId="62" xfId="0" applyFont="1" applyFill="1" applyBorder="1" applyAlignment="1" applyProtection="1">
      <alignment vertical="center"/>
      <protection locked="0"/>
    </xf>
    <xf numFmtId="0" fontId="20" fillId="3" borderId="63" xfId="0" applyFont="1" applyFill="1" applyBorder="1" applyAlignment="1" applyProtection="1">
      <alignment vertical="center"/>
      <protection locked="0"/>
    </xf>
    <xf numFmtId="0" fontId="20" fillId="3" borderId="64" xfId="0" applyFont="1" applyFill="1" applyBorder="1" applyAlignment="1" applyProtection="1">
      <alignment vertical="center"/>
      <protection locked="0"/>
    </xf>
    <xf numFmtId="0" fontId="20" fillId="3" borderId="65" xfId="0" applyFont="1" applyFill="1" applyBorder="1" applyAlignment="1" applyProtection="1">
      <alignment vertical="center"/>
      <protection locked="0"/>
    </xf>
    <xf numFmtId="0" fontId="20" fillId="3" borderId="50"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0" fontId="20" fillId="0" borderId="34" xfId="0" applyFont="1" applyBorder="1" applyAlignment="1" applyProtection="1">
      <alignment vertical="center"/>
      <protection locked="0"/>
    </xf>
    <xf numFmtId="0" fontId="7" fillId="0" borderId="61"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vertical="center"/>
    </xf>
    <xf numFmtId="0" fontId="14" fillId="0" borderId="66" xfId="0" applyFont="1" applyBorder="1" applyAlignment="1">
      <alignment vertical="center"/>
    </xf>
    <xf numFmtId="0" fontId="14" fillId="0" borderId="3" xfId="0" applyFont="1" applyBorder="1" applyAlignment="1">
      <alignment vertical="center"/>
    </xf>
    <xf numFmtId="0" fontId="14" fillId="0" borderId="13" xfId="0" applyFont="1" applyBorder="1" applyAlignment="1">
      <alignment vertical="center"/>
    </xf>
    <xf numFmtId="0" fontId="41" fillId="0" borderId="4" xfId="0" applyFont="1" applyBorder="1" applyAlignment="1">
      <alignment horizontal="left" vertical="center"/>
    </xf>
    <xf numFmtId="0" fontId="7" fillId="0" borderId="67" xfId="0" applyFont="1" applyBorder="1" applyAlignment="1" applyProtection="1">
      <alignment horizontal="center" vertical="center" wrapText="1"/>
    </xf>
    <xf numFmtId="49" fontId="7" fillId="0" borderId="67" xfId="0" applyNumberFormat="1" applyFont="1" applyBorder="1" applyAlignment="1" applyProtection="1">
      <alignment vertical="center"/>
    </xf>
    <xf numFmtId="15" fontId="7" fillId="4" borderId="51" xfId="0" applyNumberFormat="1" applyFont="1" applyFill="1" applyBorder="1" applyAlignment="1" applyProtection="1">
      <alignment horizontal="center" vertical="center"/>
      <protection locked="0"/>
    </xf>
    <xf numFmtId="15" fontId="7" fillId="4" borderId="14" xfId="0" applyNumberFormat="1" applyFont="1" applyFill="1" applyBorder="1" applyAlignment="1" applyProtection="1">
      <alignment horizontal="center" vertical="center"/>
      <protection locked="0"/>
    </xf>
    <xf numFmtId="176" fontId="20" fillId="0" borderId="29" xfId="0" applyNumberFormat="1" applyFont="1" applyFill="1" applyBorder="1" applyAlignment="1" applyProtection="1">
      <alignment vertical="center"/>
    </xf>
    <xf numFmtId="176" fontId="20" fillId="3" borderId="26" xfId="0" applyNumberFormat="1" applyFont="1" applyFill="1" applyBorder="1" applyAlignment="1" applyProtection="1">
      <alignment vertical="center"/>
      <protection locked="0"/>
    </xf>
    <xf numFmtId="176" fontId="20" fillId="3" borderId="29" xfId="0" applyNumberFormat="1" applyFont="1" applyFill="1" applyBorder="1" applyAlignment="1" applyProtection="1">
      <alignment vertical="center"/>
      <protection locked="0"/>
    </xf>
    <xf numFmtId="176" fontId="20" fillId="3" borderId="32" xfId="0" applyNumberFormat="1" applyFont="1" applyFill="1" applyBorder="1" applyAlignment="1" applyProtection="1">
      <alignment vertical="center"/>
      <protection locked="0"/>
    </xf>
    <xf numFmtId="176" fontId="20" fillId="3" borderId="52" xfId="0" applyNumberFormat="1" applyFont="1" applyFill="1" applyBorder="1" applyAlignment="1" applyProtection="1">
      <alignment vertical="center"/>
      <protection locked="0"/>
    </xf>
    <xf numFmtId="176" fontId="20" fillId="3" borderId="65" xfId="0" applyNumberFormat="1" applyFont="1" applyFill="1" applyBorder="1" applyAlignment="1" applyProtection="1">
      <alignment vertical="center"/>
      <protection locked="0"/>
    </xf>
    <xf numFmtId="0" fontId="25"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6" xfId="0" applyFont="1" applyBorder="1" applyAlignment="1" applyProtection="1">
      <alignment horizontal="left" vertical="center"/>
    </xf>
    <xf numFmtId="0" fontId="18" fillId="0" borderId="7" xfId="0" applyFont="1" applyBorder="1" applyAlignment="1" applyProtection="1">
      <alignment horizontal="right" vertical="center"/>
    </xf>
    <xf numFmtId="0" fontId="18" fillId="0" borderId="2" xfId="0" applyFont="1" applyBorder="1" applyAlignment="1" applyProtection="1">
      <alignment horizontal="left" vertical="center"/>
    </xf>
    <xf numFmtId="0" fontId="18" fillId="0" borderId="0" xfId="0" applyFont="1" applyBorder="1" applyAlignment="1" applyProtection="1">
      <alignment horizontal="right" vertical="center"/>
    </xf>
    <xf numFmtId="49" fontId="18" fillId="0" borderId="0" xfId="0" applyNumberFormat="1" applyFont="1" applyBorder="1" applyAlignment="1" applyProtection="1">
      <alignment horizontal="right" vertical="center"/>
    </xf>
    <xf numFmtId="0" fontId="33" fillId="0" borderId="7" xfId="13" applyFont="1" applyFill="1" applyBorder="1" applyAlignment="1" applyProtection="1">
      <alignment horizontal="left" vertical="center"/>
    </xf>
    <xf numFmtId="0" fontId="18" fillId="0" borderId="7" xfId="0" applyFont="1" applyBorder="1" applyAlignment="1" applyProtection="1">
      <alignment vertical="center"/>
    </xf>
    <xf numFmtId="0" fontId="18" fillId="0" borderId="2" xfId="0" applyFont="1" applyFill="1" applyBorder="1" applyAlignment="1" applyProtection="1">
      <alignment horizontal="left" vertical="center"/>
    </xf>
    <xf numFmtId="0" fontId="14" fillId="0" borderId="0" xfId="0" applyFont="1" applyAlignment="1">
      <alignment vertical="center" wrapText="1"/>
    </xf>
    <xf numFmtId="0" fontId="41" fillId="0" borderId="0" xfId="0" applyFont="1" applyAlignment="1">
      <alignment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0" fontId="14" fillId="0" borderId="0" xfId="0" applyFont="1" applyAlignment="1">
      <alignment horizontal="center" vertical="center" wrapText="1"/>
    </xf>
    <xf numFmtId="0" fontId="18" fillId="0" borderId="9" xfId="0" applyFont="1" applyBorder="1" applyAlignment="1" applyProtection="1">
      <alignment vertical="center"/>
    </xf>
    <xf numFmtId="0" fontId="17" fillId="0" borderId="4" xfId="0" applyFont="1" applyBorder="1" applyAlignment="1" applyProtection="1">
      <alignment vertical="center"/>
    </xf>
    <xf numFmtId="49" fontId="17" fillId="0" borderId="0" xfId="0" applyNumberFormat="1" applyFont="1" applyBorder="1" applyAlignment="1" applyProtection="1">
      <alignment vertical="center"/>
    </xf>
    <xf numFmtId="0" fontId="53" fillId="0" borderId="0" xfId="0" applyFont="1" applyBorder="1" applyAlignment="1" applyProtection="1">
      <alignment horizontal="center" vertical="center"/>
    </xf>
    <xf numFmtId="0" fontId="14" fillId="0" borderId="0" xfId="0" applyFont="1"/>
    <xf numFmtId="0" fontId="15" fillId="0" borderId="0" xfId="0" applyFont="1"/>
    <xf numFmtId="0" fontId="5" fillId="0" borderId="68" xfId="0" applyFont="1" applyFill="1" applyBorder="1" applyAlignment="1" applyProtection="1">
      <alignment vertical="center"/>
    </xf>
    <xf numFmtId="0" fontId="48" fillId="0" borderId="68" xfId="0" applyFont="1" applyFill="1" applyBorder="1" applyAlignment="1" applyProtection="1">
      <alignment vertical="center"/>
    </xf>
    <xf numFmtId="0" fontId="49" fillId="0" borderId="68" xfId="0" applyFont="1" applyFill="1" applyBorder="1" applyAlignment="1" applyProtection="1">
      <alignment vertical="center"/>
    </xf>
    <xf numFmtId="49" fontId="18" fillId="3" borderId="31" xfId="0" applyNumberFormat="1" applyFont="1" applyFill="1" applyBorder="1" applyAlignment="1" applyProtection="1">
      <alignment vertical="center"/>
      <protection locked="0"/>
    </xf>
    <xf numFmtId="0" fontId="37" fillId="0" borderId="69" xfId="0" applyFont="1" applyBorder="1" applyAlignment="1" applyProtection="1">
      <alignment horizontal="center" vertical="center"/>
    </xf>
    <xf numFmtId="0" fontId="49" fillId="0" borderId="8" xfId="0" applyFont="1" applyFill="1" applyBorder="1" applyAlignment="1" applyProtection="1">
      <alignment vertical="center"/>
    </xf>
    <xf numFmtId="0" fontId="62" fillId="0" borderId="0" xfId="0" applyFont="1" applyAlignment="1">
      <alignment vertical="center" wrapText="1"/>
    </xf>
    <xf numFmtId="0" fontId="63" fillId="0" borderId="0" xfId="0" applyFont="1"/>
    <xf numFmtId="0" fontId="56" fillId="0" borderId="4" xfId="0" applyFont="1" applyBorder="1" applyAlignment="1" applyProtection="1">
      <alignment horizontal="center" vertical="center"/>
    </xf>
    <xf numFmtId="0" fontId="40"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170" fontId="33" fillId="0" borderId="7" xfId="0" applyNumberFormat="1" applyFont="1" applyFill="1" applyBorder="1" applyAlignment="1" applyProtection="1">
      <alignment horizontal="right" vertical="center"/>
    </xf>
    <xf numFmtId="0" fontId="33" fillId="0" borderId="7" xfId="0" applyFont="1" applyFill="1" applyBorder="1" applyAlignment="1" applyProtection="1">
      <alignment horizontal="right" vertical="center"/>
    </xf>
    <xf numFmtId="0" fontId="5" fillId="0" borderId="66" xfId="0" applyFont="1" applyFill="1" applyBorder="1" applyAlignment="1" applyProtection="1">
      <alignment vertical="center"/>
    </xf>
    <xf numFmtId="0" fontId="4" fillId="0" borderId="3" xfId="0" applyFont="1" applyFill="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170" fontId="5" fillId="0" borderId="3" xfId="0" applyNumberFormat="1" applyFont="1" applyFill="1" applyBorder="1" applyAlignment="1" applyProtection="1">
      <alignment horizontal="left" vertical="center"/>
    </xf>
    <xf numFmtId="170" fontId="4" fillId="0" borderId="3" xfId="0" applyNumberFormat="1" applyFont="1" applyFill="1" applyBorder="1" applyAlignment="1" applyProtection="1">
      <alignment horizontal="left" vertical="center"/>
    </xf>
    <xf numFmtId="0" fontId="57" fillId="0" borderId="9" xfId="0" applyFont="1" applyBorder="1" applyAlignment="1" applyProtection="1">
      <alignment horizontal="center" vertical="center"/>
    </xf>
    <xf numFmtId="0" fontId="57" fillId="0" borderId="4" xfId="0" applyFont="1" applyBorder="1" applyAlignment="1" applyProtection="1">
      <alignment horizontal="center" vertical="center"/>
    </xf>
    <xf numFmtId="0" fontId="57" fillId="0" borderId="0" xfId="0" applyFont="1" applyBorder="1" applyAlignment="1" applyProtection="1">
      <alignment horizontal="center" vertical="center"/>
    </xf>
    <xf numFmtId="0" fontId="42" fillId="0" borderId="0" xfId="0" applyFont="1" applyBorder="1" applyAlignment="1" applyProtection="1">
      <alignment horizontal="left" vertical="center"/>
    </xf>
    <xf numFmtId="0" fontId="56" fillId="0" borderId="4" xfId="0" applyFont="1" applyBorder="1" applyAlignment="1" applyProtection="1">
      <alignment horizontal="left" vertical="center"/>
    </xf>
    <xf numFmtId="0" fontId="42" fillId="0" borderId="0" xfId="0" applyFont="1" applyBorder="1" applyAlignment="1" applyProtection="1">
      <alignment horizontal="right" vertical="center"/>
    </xf>
    <xf numFmtId="0" fontId="65" fillId="0" borderId="2" xfId="0" applyFont="1" applyBorder="1" applyAlignment="1" applyProtection="1">
      <alignment horizontal="center" vertical="center"/>
    </xf>
    <xf numFmtId="178" fontId="35" fillId="0" borderId="58" xfId="0" applyNumberFormat="1" applyFont="1" applyBorder="1" applyAlignment="1" applyProtection="1">
      <alignment horizontal="left" vertical="center"/>
    </xf>
    <xf numFmtId="0" fontId="4" fillId="0" borderId="2" xfId="0"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0" fillId="0" borderId="12" xfId="0" applyBorder="1"/>
    <xf numFmtId="0" fontId="0" fillId="0" borderId="8" xfId="0" applyBorder="1"/>
    <xf numFmtId="0" fontId="18" fillId="0" borderId="7" xfId="0" applyNumberFormat="1" applyFont="1" applyBorder="1" applyAlignment="1" applyProtection="1">
      <alignment horizontal="left" vertical="center"/>
    </xf>
    <xf numFmtId="0" fontId="29" fillId="0" borderId="8" xfId="0" applyFont="1" applyFill="1" applyBorder="1" applyAlignment="1" applyProtection="1">
      <alignment horizontal="right" vertical="center"/>
    </xf>
    <xf numFmtId="0" fontId="29" fillId="0" borderId="7" xfId="0" applyFont="1" applyFill="1" applyBorder="1" applyAlignment="1" applyProtection="1">
      <alignment horizontal="right" vertical="center"/>
    </xf>
    <xf numFmtId="0" fontId="33" fillId="0" borderId="11" xfId="0" applyFont="1" applyFill="1" applyBorder="1" applyAlignment="1" applyProtection="1">
      <alignment horizontal="right" vertical="center"/>
    </xf>
    <xf numFmtId="170" fontId="4" fillId="0" borderId="54" xfId="0" applyNumberFormat="1" applyFont="1" applyBorder="1" applyAlignment="1" applyProtection="1">
      <alignment vertical="center"/>
    </xf>
    <xf numFmtId="170" fontId="4" fillId="0" borderId="67" xfId="0" applyNumberFormat="1" applyFont="1" applyBorder="1" applyAlignment="1" applyProtection="1">
      <alignment vertical="center"/>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39" xfId="0" applyFont="1" applyBorder="1" applyAlignment="1">
      <alignment horizontal="right" vertical="center"/>
    </xf>
    <xf numFmtId="0" fontId="18" fillId="0" borderId="70" xfId="0" applyFont="1" applyBorder="1" applyAlignment="1">
      <alignment horizontal="right" vertical="center"/>
    </xf>
    <xf numFmtId="0" fontId="14" fillId="0" borderId="15" xfId="0" applyFont="1" applyBorder="1"/>
    <xf numFmtId="0" fontId="14" fillId="0" borderId="71" xfId="0" applyFont="1" applyBorder="1" applyAlignment="1">
      <alignment vertical="center"/>
    </xf>
    <xf numFmtId="0" fontId="14" fillId="0" borderId="1" xfId="0" applyFont="1" applyBorder="1" applyAlignment="1">
      <alignment vertical="center"/>
    </xf>
    <xf numFmtId="0" fontId="7" fillId="0" borderId="72" xfId="0" applyFont="1" applyBorder="1" applyAlignment="1">
      <alignment horizontal="right" vertical="center"/>
    </xf>
    <xf numFmtId="0" fontId="7" fillId="0" borderId="10" xfId="0" applyFont="1" applyBorder="1" applyAlignment="1">
      <alignment horizontal="right"/>
    </xf>
    <xf numFmtId="0" fontId="26" fillId="0" borderId="0" xfId="0" applyFont="1" applyFill="1" applyBorder="1" applyAlignment="1" applyProtection="1">
      <alignment horizontal="left" vertical="center"/>
    </xf>
    <xf numFmtId="0" fontId="18" fillId="0" borderId="2" xfId="0" applyFont="1" applyBorder="1" applyAlignment="1" applyProtection="1">
      <alignment horizontal="right" vertical="center"/>
    </xf>
    <xf numFmtId="0" fontId="18" fillId="0" borderId="6" xfId="0" applyFont="1" applyBorder="1" applyAlignment="1" applyProtection="1">
      <alignment horizontal="right" vertical="center"/>
    </xf>
    <xf numFmtId="49" fontId="18" fillId="3" borderId="3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0" fontId="33" fillId="0" borderId="0" xfId="13" applyFont="1" applyFill="1" applyBorder="1" applyAlignment="1" applyProtection="1">
      <alignment horizontal="left" vertical="center"/>
    </xf>
    <xf numFmtId="0" fontId="70" fillId="0" borderId="73" xfId="0" applyFont="1" applyBorder="1" applyAlignment="1" applyProtection="1">
      <alignment horizontal="right" vertical="center"/>
    </xf>
    <xf numFmtId="0" fontId="24" fillId="3" borderId="35" xfId="0" applyFont="1" applyFill="1" applyBorder="1" applyAlignment="1" applyProtection="1">
      <alignment horizontal="center" vertical="center"/>
      <protection locked="0"/>
    </xf>
    <xf numFmtId="0" fontId="17" fillId="0" borderId="74" xfId="0" applyFont="1" applyFill="1" applyBorder="1" applyAlignment="1" applyProtection="1">
      <alignment vertical="center"/>
    </xf>
    <xf numFmtId="0" fontId="17" fillId="0" borderId="0" xfId="0" applyFont="1" applyFill="1" applyBorder="1" applyAlignment="1" applyProtection="1">
      <alignment horizontal="right" vertical="center"/>
    </xf>
    <xf numFmtId="49" fontId="18" fillId="3" borderId="40" xfId="0" applyNumberFormat="1" applyFont="1" applyFill="1" applyBorder="1" applyAlignment="1" applyProtection="1">
      <alignment vertical="center"/>
      <protection locked="0"/>
    </xf>
    <xf numFmtId="0" fontId="14" fillId="0" borderId="5" xfId="0" applyFont="1" applyFill="1" applyBorder="1" applyAlignment="1" applyProtection="1">
      <alignment horizontal="right" vertical="center"/>
    </xf>
    <xf numFmtId="170" fontId="14" fillId="1" borderId="40" xfId="0" applyNumberFormat="1" applyFont="1" applyFill="1" applyBorder="1" applyAlignment="1" applyProtection="1">
      <alignment horizontal="right" vertical="center"/>
    </xf>
    <xf numFmtId="172" fontId="14" fillId="0" borderId="75" xfId="0" applyNumberFormat="1" applyFont="1" applyFill="1" applyBorder="1" applyAlignment="1" applyProtection="1">
      <alignment horizontal="right" vertical="center"/>
    </xf>
    <xf numFmtId="0" fontId="14" fillId="0" borderId="36" xfId="0" applyFont="1" applyBorder="1" applyAlignment="1" applyProtection="1">
      <alignment vertical="center"/>
    </xf>
    <xf numFmtId="0" fontId="14" fillId="0" borderId="76" xfId="0" applyFont="1" applyBorder="1" applyAlignment="1">
      <alignment vertical="center"/>
    </xf>
    <xf numFmtId="0" fontId="51" fillId="0" borderId="44" xfId="0" applyFont="1" applyBorder="1" applyAlignment="1" applyProtection="1">
      <alignment horizontal="left" vertical="center"/>
    </xf>
    <xf numFmtId="0" fontId="74" fillId="0" borderId="0" xfId="0" applyFont="1" applyBorder="1" applyAlignment="1" applyProtection="1">
      <alignment horizontal="left" vertical="center"/>
    </xf>
    <xf numFmtId="0" fontId="17" fillId="0" borderId="77" xfId="0" applyFont="1" applyFill="1" applyBorder="1" applyAlignment="1" applyProtection="1">
      <alignment horizontal="right" vertical="center"/>
    </xf>
    <xf numFmtId="0" fontId="17" fillId="0" borderId="78" xfId="0" applyFont="1" applyBorder="1" applyAlignment="1" applyProtection="1">
      <alignment horizontal="right" vertical="center"/>
    </xf>
    <xf numFmtId="0" fontId="17" fillId="0" borderId="79" xfId="0" applyFont="1" applyFill="1" applyBorder="1" applyAlignment="1" applyProtection="1">
      <alignment horizontal="right" vertical="center"/>
    </xf>
    <xf numFmtId="0" fontId="17" fillId="0" borderId="80" xfId="0" applyFont="1" applyFill="1" applyBorder="1" applyAlignment="1" applyProtection="1">
      <alignment horizontal="right" vertical="center"/>
    </xf>
    <xf numFmtId="0" fontId="17" fillId="0" borderId="80" xfId="0" applyFont="1" applyBorder="1" applyAlignment="1" applyProtection="1">
      <alignment horizontal="right" vertical="center"/>
    </xf>
    <xf numFmtId="0" fontId="17" fillId="0" borderId="77" xfId="0" applyFont="1" applyBorder="1" applyAlignment="1" applyProtection="1">
      <alignment horizontal="right" vertical="center"/>
    </xf>
    <xf numFmtId="0" fontId="17" fillId="0" borderId="81" xfId="0" applyFont="1" applyBorder="1" applyAlignment="1" applyProtection="1">
      <alignment horizontal="right" vertical="center"/>
    </xf>
    <xf numFmtId="0" fontId="17" fillId="0" borderId="82" xfId="0" applyFont="1" applyFill="1" applyBorder="1" applyAlignment="1" applyProtection="1">
      <alignment horizontal="right" vertical="center"/>
    </xf>
    <xf numFmtId="0" fontId="17" fillId="0" borderId="83" xfId="0" applyFont="1" applyFill="1" applyBorder="1" applyAlignment="1" applyProtection="1">
      <alignment horizontal="right" vertical="center"/>
    </xf>
    <xf numFmtId="0" fontId="17" fillId="0" borderId="84"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7" fillId="0" borderId="87" xfId="0" applyFont="1" applyFill="1" applyBorder="1" applyAlignment="1" applyProtection="1">
      <alignment horizontal="right" vertical="center"/>
    </xf>
    <xf numFmtId="0" fontId="17" fillId="0" borderId="88" xfId="0" applyFont="1" applyFill="1" applyBorder="1" applyAlignment="1" applyProtection="1">
      <alignment horizontal="right" vertical="center"/>
    </xf>
    <xf numFmtId="0" fontId="17" fillId="0" borderId="88" xfId="0" applyFont="1" applyFill="1" applyBorder="1" applyAlignment="1" applyProtection="1">
      <alignment horizontal="right" vertical="center" wrapText="1"/>
    </xf>
    <xf numFmtId="0" fontId="17" fillId="0" borderId="89" xfId="0" applyFont="1" applyBorder="1" applyAlignment="1" applyProtection="1">
      <alignment horizontal="right" vertical="center"/>
    </xf>
    <xf numFmtId="0" fontId="17" fillId="0" borderId="90" xfId="0" applyFont="1" applyBorder="1" applyAlignment="1" applyProtection="1">
      <alignment horizontal="right" vertical="center"/>
    </xf>
    <xf numFmtId="0" fontId="17" fillId="0" borderId="91" xfId="0" applyFont="1" applyBorder="1" applyAlignment="1" applyProtection="1">
      <alignment horizontal="right" vertical="center"/>
    </xf>
    <xf numFmtId="0" fontId="17" fillId="0" borderId="92" xfId="0" applyFont="1" applyBorder="1" applyAlignment="1" applyProtection="1">
      <alignment horizontal="right" vertical="center"/>
    </xf>
    <xf numFmtId="0" fontId="17" fillId="0" borderId="93" xfId="0" applyFont="1" applyBorder="1" applyAlignment="1" applyProtection="1">
      <alignment horizontal="right" vertical="center"/>
    </xf>
    <xf numFmtId="0" fontId="50" fillId="0" borderId="31" xfId="0" applyFont="1" applyFill="1" applyBorder="1" applyAlignment="1" applyProtection="1">
      <alignment horizontal="left" vertical="center"/>
    </xf>
    <xf numFmtId="0" fontId="14" fillId="0" borderId="94" xfId="0" applyFont="1" applyFill="1" applyBorder="1" applyAlignment="1" applyProtection="1">
      <alignment horizontal="right" vertical="center"/>
    </xf>
    <xf numFmtId="0" fontId="14" fillId="0" borderId="77" xfId="0" applyFont="1" applyBorder="1" applyAlignment="1" applyProtection="1">
      <alignment horizontal="right" vertical="center"/>
    </xf>
    <xf numFmtId="0" fontId="14" fillId="0" borderId="85" xfId="0" applyFont="1" applyBorder="1" applyAlignment="1" applyProtection="1">
      <alignment horizontal="right" vertical="center"/>
    </xf>
    <xf numFmtId="0" fontId="14" fillId="0" borderId="80" xfId="0" applyFont="1" applyBorder="1" applyAlignment="1" applyProtection="1">
      <alignment horizontal="right" vertical="center"/>
    </xf>
    <xf numFmtId="0" fontId="14" fillId="0" borderId="86" xfId="0" applyFont="1" applyBorder="1" applyAlignment="1" applyProtection="1">
      <alignment horizontal="right" vertical="center"/>
    </xf>
    <xf numFmtId="0" fontId="17" fillId="0" borderId="95" xfId="0" applyFont="1" applyBorder="1" applyAlignment="1" applyProtection="1">
      <alignment horizontal="right" vertical="center"/>
    </xf>
    <xf numFmtId="0" fontId="14" fillId="0" borderId="96" xfId="0" applyFont="1" applyBorder="1" applyAlignment="1">
      <alignment horizontal="right" vertical="center"/>
    </xf>
    <xf numFmtId="0" fontId="14" fillId="0" borderId="91" xfId="0" applyFont="1" applyBorder="1" applyAlignment="1">
      <alignment horizontal="right" vertical="center"/>
    </xf>
    <xf numFmtId="0" fontId="14" fillId="0" borderId="97" xfId="0" applyFont="1" applyBorder="1" applyAlignment="1">
      <alignment horizontal="right" vertical="center"/>
    </xf>
    <xf numFmtId="0" fontId="14" fillId="0" borderId="98" xfId="0" applyFont="1" applyBorder="1" applyAlignment="1">
      <alignment horizontal="right" vertical="center"/>
    </xf>
    <xf numFmtId="0" fontId="14" fillId="0" borderId="99" xfId="0" applyFont="1" applyBorder="1" applyAlignment="1">
      <alignment horizontal="right" vertical="center"/>
    </xf>
    <xf numFmtId="0" fontId="14" fillId="0" borderId="100" xfId="0" applyFont="1" applyBorder="1" applyAlignment="1">
      <alignment horizontal="right" vertical="center"/>
    </xf>
    <xf numFmtId="0" fontId="16" fillId="0" borderId="4" xfId="0" applyFont="1" applyBorder="1" applyAlignment="1" applyProtection="1">
      <alignment vertical="center"/>
    </xf>
    <xf numFmtId="0" fontId="64" fillId="2" borderId="22" xfId="0" applyFont="1" applyFill="1" applyBorder="1" applyAlignment="1" applyProtection="1">
      <alignment horizontal="right" vertical="center"/>
    </xf>
    <xf numFmtId="0" fontId="17" fillId="0" borderId="82" xfId="0" applyFont="1" applyBorder="1" applyAlignment="1">
      <alignment horizontal="right" vertical="center"/>
    </xf>
    <xf numFmtId="1" fontId="79" fillId="4" borderId="39" xfId="0" applyNumberFormat="1" applyFont="1" applyFill="1" applyBorder="1" applyAlignment="1" applyProtection="1">
      <alignment horizontal="center" vertical="center"/>
      <protection locked="0"/>
    </xf>
    <xf numFmtId="0" fontId="26" fillId="0" borderId="101" xfId="0" applyFont="1" applyFill="1" applyBorder="1" applyAlignment="1" applyProtection="1">
      <alignment horizontal="right" vertical="center"/>
    </xf>
    <xf numFmtId="1" fontId="18" fillId="0" borderId="32" xfId="0" applyNumberFormat="1"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16" fillId="5" borderId="102" xfId="0" applyFont="1" applyFill="1" applyBorder="1" applyAlignment="1" applyProtection="1">
      <alignment horizontal="center" vertical="top" wrapText="1"/>
    </xf>
    <xf numFmtId="0" fontId="14" fillId="0" borderId="0" xfId="0" applyFont="1" applyBorder="1" applyAlignment="1" applyProtection="1">
      <alignment vertical="center" wrapText="1"/>
    </xf>
    <xf numFmtId="49" fontId="35" fillId="0" borderId="58" xfId="0" applyNumberFormat="1" applyFont="1" applyBorder="1" applyAlignment="1" applyProtection="1">
      <alignment vertical="center"/>
    </xf>
    <xf numFmtId="49" fontId="18" fillId="3" borderId="21" xfId="0" applyNumberFormat="1" applyFont="1" applyFill="1" applyBorder="1" applyAlignment="1" applyProtection="1">
      <alignment horizontal="left" vertical="center"/>
      <protection locked="0"/>
    </xf>
    <xf numFmtId="49" fontId="18" fillId="3" borderId="32" xfId="0" applyNumberFormat="1" applyFont="1" applyFill="1" applyBorder="1" applyAlignment="1" applyProtection="1">
      <alignment horizontal="left" vertical="center"/>
      <protection locked="0"/>
    </xf>
    <xf numFmtId="182" fontId="18" fillId="3" borderId="21" xfId="0" applyNumberFormat="1" applyFont="1" applyFill="1" applyBorder="1" applyAlignment="1" applyProtection="1">
      <alignment horizontal="left" vertical="center"/>
      <protection locked="0"/>
    </xf>
    <xf numFmtId="0" fontId="24" fillId="3" borderId="103" xfId="0" applyFont="1" applyFill="1" applyBorder="1" applyAlignment="1" applyProtection="1">
      <alignment horizontal="center" vertical="center"/>
      <protection locked="0"/>
    </xf>
    <xf numFmtId="0" fontId="71" fillId="5" borderId="104" xfId="0" applyFont="1" applyFill="1" applyBorder="1" applyAlignment="1" applyProtection="1">
      <alignment horizontal="left" vertical="top"/>
    </xf>
    <xf numFmtId="0" fontId="14" fillId="6" borderId="105" xfId="0" applyFont="1" applyFill="1" applyBorder="1" applyAlignment="1" applyProtection="1">
      <alignment horizontal="center" vertical="top" wrapText="1"/>
    </xf>
    <xf numFmtId="0" fontId="16" fillId="5" borderId="106" xfId="0" applyFont="1" applyFill="1" applyBorder="1" applyAlignment="1" applyProtection="1">
      <alignment horizontal="center" vertical="top" wrapText="1"/>
    </xf>
    <xf numFmtId="0" fontId="14" fillId="7" borderId="68" xfId="0" applyFont="1" applyFill="1" applyBorder="1" applyAlignment="1" applyProtection="1">
      <alignment vertical="center" wrapText="1"/>
    </xf>
    <xf numFmtId="0" fontId="14" fillId="7" borderId="68" xfId="0" applyFont="1" applyFill="1" applyBorder="1" applyAlignment="1" applyProtection="1">
      <alignment vertical="center"/>
    </xf>
    <xf numFmtId="0" fontId="14" fillId="7" borderId="107" xfId="0" applyFont="1" applyFill="1" applyBorder="1" applyAlignment="1" applyProtection="1">
      <alignment vertical="center"/>
    </xf>
    <xf numFmtId="0" fontId="14" fillId="0" borderId="2" xfId="0" applyFont="1" applyBorder="1" applyAlignment="1" applyProtection="1">
      <alignment horizontal="right" vertical="center" wrapText="1"/>
    </xf>
    <xf numFmtId="0" fontId="14" fillId="0" borderId="2" xfId="0" applyFont="1" applyBorder="1" applyAlignment="1" applyProtection="1">
      <alignment vertical="center"/>
    </xf>
    <xf numFmtId="0" fontId="14" fillId="0" borderId="7" xfId="0" applyFont="1" applyBorder="1" applyAlignment="1" applyProtection="1">
      <alignment vertical="center"/>
    </xf>
    <xf numFmtId="0" fontId="14" fillId="0" borderId="4" xfId="0" applyFont="1" applyBorder="1" applyAlignment="1" applyProtection="1">
      <alignment vertical="center"/>
    </xf>
    <xf numFmtId="0" fontId="14" fillId="0" borderId="17" xfId="0" applyFont="1" applyBorder="1" applyAlignment="1" applyProtection="1">
      <alignment vertical="center"/>
    </xf>
    <xf numFmtId="15" fontId="64" fillId="0" borderId="74" xfId="0" applyNumberFormat="1" applyFont="1" applyBorder="1" applyAlignment="1" applyProtection="1">
      <alignment horizontal="right"/>
    </xf>
    <xf numFmtId="0" fontId="17" fillId="0" borderId="0" xfId="0" applyFont="1" applyBorder="1" applyAlignment="1" applyProtection="1">
      <alignment horizontal="right" vertical="center"/>
    </xf>
    <xf numFmtId="175" fontId="35" fillId="0" borderId="108" xfId="0" applyNumberFormat="1" applyFont="1" applyBorder="1" applyAlignment="1" applyProtection="1">
      <alignment horizontal="left" vertical="center"/>
    </xf>
    <xf numFmtId="0" fontId="17" fillId="0" borderId="7" xfId="0" applyFont="1" applyBorder="1" applyAlignment="1" applyProtection="1">
      <alignment vertical="center"/>
    </xf>
    <xf numFmtId="178" fontId="18" fillId="0" borderId="7" xfId="0" applyNumberFormat="1" applyFont="1" applyBorder="1" applyAlignment="1" applyProtection="1">
      <alignment horizontal="right" vertical="center"/>
    </xf>
    <xf numFmtId="49" fontId="35" fillId="0" borderId="52" xfId="0" applyNumberFormat="1" applyFont="1" applyBorder="1" applyAlignment="1" applyProtection="1">
      <alignment vertical="center"/>
    </xf>
    <xf numFmtId="49" fontId="35" fillId="0" borderId="69" xfId="0" applyNumberFormat="1" applyFont="1" applyBorder="1" applyAlignment="1" applyProtection="1">
      <alignment vertical="center"/>
    </xf>
    <xf numFmtId="49" fontId="35" fillId="0" borderId="40" xfId="0" applyNumberFormat="1" applyFont="1" applyBorder="1" applyAlignment="1" applyProtection="1">
      <alignment vertical="center"/>
    </xf>
    <xf numFmtId="49" fontId="35" fillId="0" borderId="21" xfId="0" applyNumberFormat="1" applyFont="1" applyBorder="1" applyAlignment="1" applyProtection="1">
      <alignment vertical="center"/>
    </xf>
    <xf numFmtId="0" fontId="18" fillId="0" borderId="10" xfId="0" applyFont="1" applyBorder="1" applyAlignment="1" applyProtection="1">
      <alignment horizontal="right" vertical="center"/>
    </xf>
    <xf numFmtId="0" fontId="18" fillId="0" borderId="7" xfId="0" applyFont="1" applyBorder="1" applyAlignment="1" applyProtection="1">
      <alignment horizontal="lef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18" fillId="0" borderId="0" xfId="0" applyFont="1" applyBorder="1" applyAlignment="1" applyProtection="1">
      <alignment horizontal="left" vertical="center"/>
    </xf>
    <xf numFmtId="49" fontId="55" fillId="0" borderId="0" xfId="0" applyNumberFormat="1" applyFont="1" applyBorder="1" applyAlignment="1" applyProtection="1">
      <alignment vertical="center"/>
    </xf>
    <xf numFmtId="0" fontId="35" fillId="0" borderId="5" xfId="0" applyFont="1" applyBorder="1" applyAlignment="1" applyProtection="1">
      <alignment vertical="center"/>
    </xf>
    <xf numFmtId="49" fontId="35" fillId="0" borderId="69" xfId="0" applyNumberFormat="1" applyFont="1" applyBorder="1" applyAlignment="1" applyProtection="1">
      <alignment horizontal="left" vertical="center"/>
    </xf>
    <xf numFmtId="49" fontId="35" fillId="0" borderId="40" xfId="0" applyNumberFormat="1" applyFont="1" applyBorder="1" applyAlignment="1" applyProtection="1">
      <alignment horizontal="left" vertical="center"/>
    </xf>
    <xf numFmtId="0" fontId="17" fillId="0" borderId="5" xfId="0" applyFont="1" applyBorder="1" applyAlignment="1" applyProtection="1">
      <alignment vertical="center"/>
    </xf>
    <xf numFmtId="182" fontId="35" fillId="0" borderId="26" xfId="0" applyNumberFormat="1" applyFont="1" applyBorder="1" applyAlignment="1" applyProtection="1">
      <alignment horizontal="center" vertical="center"/>
    </xf>
    <xf numFmtId="0" fontId="35"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66"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3" xfId="0" applyFont="1" applyBorder="1" applyAlignment="1" applyProtection="1">
      <alignment vertical="center"/>
    </xf>
    <xf numFmtId="0" fontId="14" fillId="0" borderId="11" xfId="0" applyFont="1" applyBorder="1" applyAlignment="1" applyProtection="1">
      <alignment vertical="center"/>
    </xf>
    <xf numFmtId="0" fontId="14" fillId="0" borderId="68" xfId="0" applyFont="1" applyBorder="1" applyAlignment="1" applyProtection="1">
      <alignment vertical="center"/>
    </xf>
    <xf numFmtId="0" fontId="14" fillId="0" borderId="8" xfId="0" applyFont="1" applyBorder="1" applyAlignment="1" applyProtection="1">
      <alignment vertical="center"/>
    </xf>
    <xf numFmtId="0" fontId="67" fillId="0" borderId="0" xfId="13" applyFont="1" applyFill="1" applyBorder="1" applyAlignment="1" applyProtection="1">
      <alignment vertical="center"/>
    </xf>
    <xf numFmtId="0" fontId="67" fillId="0" borderId="10" xfId="13" applyFont="1" applyFill="1" applyBorder="1" applyAlignment="1" applyProtection="1">
      <alignment vertical="center"/>
    </xf>
    <xf numFmtId="0" fontId="14" fillId="0" borderId="10" xfId="0" applyFont="1" applyBorder="1" applyAlignment="1" applyProtection="1">
      <alignment vertical="center"/>
    </xf>
    <xf numFmtId="0" fontId="67" fillId="0" borderId="5" xfId="13" applyFont="1" applyFill="1" applyBorder="1" applyAlignment="1" applyProtection="1">
      <alignment vertical="center"/>
    </xf>
    <xf numFmtId="0" fontId="16" fillId="0" borderId="0" xfId="0" applyFont="1" applyBorder="1" applyAlignment="1" applyProtection="1">
      <alignment horizontal="right" vertical="center"/>
    </xf>
    <xf numFmtId="0" fontId="76" fillId="0" borderId="0" xfId="13" applyFont="1" applyFill="1" applyBorder="1" applyAlignment="1" applyProtection="1">
      <alignment horizontal="right" vertical="center"/>
    </xf>
    <xf numFmtId="0" fontId="66" fillId="0" borderId="36" xfId="0" applyFont="1" applyFill="1" applyBorder="1" applyAlignment="1" applyProtection="1">
      <alignment horizontal="center" vertical="center" wrapText="1"/>
    </xf>
    <xf numFmtId="0" fontId="66" fillId="0" borderId="10" xfId="13" applyFont="1" applyFill="1" applyBorder="1" applyAlignment="1" applyProtection="1">
      <alignment vertical="center"/>
    </xf>
    <xf numFmtId="0" fontId="16" fillId="0" borderId="10" xfId="0" applyFont="1" applyBorder="1" applyAlignment="1" applyProtection="1">
      <alignment horizontal="right" vertical="center"/>
    </xf>
    <xf numFmtId="0" fontId="67" fillId="0" borderId="74" xfId="13" applyFont="1" applyFill="1" applyBorder="1" applyAlignment="1" applyProtection="1">
      <alignment vertical="center"/>
    </xf>
    <xf numFmtId="0" fontId="6" fillId="0" borderId="3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49" fontId="5" fillId="0" borderId="71" xfId="0" applyNumberFormat="1" applyFont="1" applyFill="1" applyBorder="1" applyAlignment="1" applyProtection="1">
      <alignment horizontal="center" vertical="center"/>
    </xf>
    <xf numFmtId="49" fontId="68" fillId="0" borderId="18" xfId="0"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20" xfId="0" applyFont="1" applyBorder="1" applyAlignment="1" applyProtection="1">
      <alignment vertical="center"/>
    </xf>
    <xf numFmtId="0" fontId="14" fillId="0" borderId="96" xfId="0" applyFont="1" applyBorder="1" applyAlignment="1" applyProtection="1">
      <alignment horizontal="right" vertical="center"/>
    </xf>
    <xf numFmtId="49" fontId="18" fillId="8" borderId="109" xfId="0" applyNumberFormat="1" applyFont="1" applyFill="1" applyBorder="1" applyAlignment="1" applyProtection="1">
      <alignment horizontal="left" vertical="center"/>
    </xf>
    <xf numFmtId="0" fontId="14" fillId="0" borderId="76" xfId="0" applyFont="1" applyBorder="1" applyAlignment="1" applyProtection="1">
      <alignment vertical="center"/>
    </xf>
    <xf numFmtId="0" fontId="17" fillId="0" borderId="79" xfId="0" applyFont="1" applyBorder="1" applyAlignment="1" applyProtection="1">
      <alignment horizontal="right" vertical="center"/>
    </xf>
    <xf numFmtId="0" fontId="14" fillId="0" borderId="91" xfId="0" applyFont="1" applyBorder="1" applyAlignment="1" applyProtection="1">
      <alignment horizontal="right" vertical="center"/>
    </xf>
    <xf numFmtId="178" fontId="18" fillId="3" borderId="35" xfId="0" applyNumberFormat="1" applyFont="1" applyFill="1" applyBorder="1" applyAlignment="1" applyProtection="1">
      <alignment horizontal="left" vertical="center"/>
    </xf>
    <xf numFmtId="0" fontId="14" fillId="0" borderId="13"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37" xfId="0" applyFont="1" applyBorder="1" applyAlignment="1" applyProtection="1">
      <alignment vertical="center"/>
    </xf>
    <xf numFmtId="180" fontId="18" fillId="3" borderId="3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vertical="center"/>
    </xf>
    <xf numFmtId="49" fontId="18" fillId="3" borderId="35" xfId="0" applyNumberFormat="1" applyFont="1" applyFill="1" applyBorder="1" applyAlignment="1" applyProtection="1">
      <alignment horizontal="left" vertical="center"/>
    </xf>
    <xf numFmtId="0" fontId="17" fillId="0" borderId="82" xfId="0" applyFont="1" applyBorder="1" applyAlignment="1" applyProtection="1">
      <alignment horizontal="right" vertical="center"/>
    </xf>
    <xf numFmtId="0" fontId="14" fillId="0" borderId="97" xfId="0" applyFont="1" applyBorder="1" applyAlignment="1" applyProtection="1">
      <alignment horizontal="right" vertical="center"/>
    </xf>
    <xf numFmtId="0" fontId="14" fillId="0" borderId="98" xfId="0" applyFont="1" applyBorder="1" applyAlignment="1" applyProtection="1">
      <alignment horizontal="right" vertical="center"/>
    </xf>
    <xf numFmtId="0" fontId="18" fillId="3" borderId="69" xfId="0" applyFont="1" applyFill="1" applyBorder="1" applyAlignment="1" applyProtection="1">
      <alignment horizontal="left" vertical="center"/>
    </xf>
    <xf numFmtId="0" fontId="18" fillId="3" borderId="40" xfId="0" applyFont="1" applyFill="1" applyBorder="1" applyAlignment="1" applyProtection="1">
      <alignment horizontal="left" vertical="center"/>
    </xf>
    <xf numFmtId="49" fontId="18" fillId="3" borderId="31" xfId="0" applyNumberFormat="1" applyFont="1" applyFill="1" applyBorder="1" applyAlignment="1" applyProtection="1">
      <alignment vertical="center"/>
    </xf>
    <xf numFmtId="0" fontId="17" fillId="0" borderId="35" xfId="0" applyFont="1" applyBorder="1" applyAlignment="1" applyProtection="1">
      <alignment horizontal="right" vertical="center"/>
    </xf>
    <xf numFmtId="49" fontId="18" fillId="3" borderId="35" xfId="0" applyNumberFormat="1" applyFont="1" applyFill="1" applyBorder="1" applyAlignment="1" applyProtection="1">
      <alignment vertical="center"/>
    </xf>
    <xf numFmtId="49" fontId="18" fillId="3" borderId="4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5" xfId="0" applyNumberFormat="1" applyFont="1" applyFill="1" applyBorder="1" applyAlignment="1" applyProtection="1">
      <alignment vertical="center"/>
    </xf>
    <xf numFmtId="49" fontId="18" fillId="3" borderId="21" xfId="0" applyNumberFormat="1" applyFont="1" applyFill="1" applyBorder="1" applyAlignment="1" applyProtection="1">
      <alignment horizontal="left" vertical="center"/>
    </xf>
    <xf numFmtId="49" fontId="18" fillId="3" borderId="32" xfId="0" applyNumberFormat="1" applyFont="1" applyFill="1" applyBorder="1" applyAlignment="1" applyProtection="1">
      <alignment horizontal="left" vertical="center"/>
    </xf>
    <xf numFmtId="182" fontId="18" fillId="3" borderId="21" xfId="0" applyNumberFormat="1" applyFont="1" applyFill="1" applyBorder="1" applyAlignment="1" applyProtection="1">
      <alignment horizontal="left" vertical="center"/>
    </xf>
    <xf numFmtId="0" fontId="14" fillId="0" borderId="99" xfId="0" applyFont="1" applyBorder="1" applyAlignment="1" applyProtection="1">
      <alignment horizontal="right" vertical="center"/>
    </xf>
    <xf numFmtId="0" fontId="14" fillId="0" borderId="100" xfId="0" applyFont="1" applyBorder="1" applyAlignment="1" applyProtection="1">
      <alignment horizontal="right" vertical="center"/>
    </xf>
    <xf numFmtId="1" fontId="79" fillId="4" borderId="39" xfId="0" applyNumberFormat="1" applyFont="1" applyFill="1" applyBorder="1" applyAlignment="1" applyProtection="1">
      <alignment horizontal="center" vertical="center"/>
    </xf>
    <xf numFmtId="181" fontId="18" fillId="3" borderId="49" xfId="0" applyNumberFormat="1" applyFont="1" applyFill="1" applyBorder="1" applyAlignment="1" applyProtection="1">
      <alignment horizontal="left" vertical="center"/>
    </xf>
    <xf numFmtId="180" fontId="18" fillId="3" borderId="39"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49" fontId="26" fillId="3" borderId="14" xfId="0" applyNumberFormat="1" applyFont="1" applyFill="1" applyBorder="1" applyAlignment="1" applyProtection="1">
      <alignment horizontal="center" vertical="center"/>
    </xf>
    <xf numFmtId="10" fontId="85" fillId="0" borderId="106" xfId="0" applyNumberFormat="1"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4" fontId="20" fillId="0" borderId="110" xfId="0" applyNumberFormat="1" applyFont="1" applyFill="1" applyBorder="1" applyAlignment="1">
      <alignment horizontal="right"/>
    </xf>
    <xf numFmtId="6" fontId="20" fillId="0" borderId="111" xfId="0" applyNumberFormat="1" applyFont="1" applyFill="1" applyBorder="1" applyAlignment="1">
      <alignment horizontal="right"/>
    </xf>
    <xf numFmtId="172" fontId="20" fillId="0" borderId="111" xfId="0" applyNumberFormat="1" applyFont="1" applyBorder="1" applyAlignment="1">
      <alignment horizontal="right"/>
    </xf>
    <xf numFmtId="10" fontId="20" fillId="0" borderId="112" xfId="0" applyNumberFormat="1" applyFont="1" applyBorder="1" applyAlignment="1">
      <alignment horizontal="center"/>
    </xf>
    <xf numFmtId="172" fontId="20" fillId="0" borderId="113" xfId="0" applyNumberFormat="1" applyFont="1" applyFill="1" applyBorder="1" applyAlignment="1">
      <alignment horizontal="right"/>
    </xf>
    <xf numFmtId="172" fontId="20" fillId="0" borderId="21" xfId="0" applyNumberFormat="1" applyFont="1" applyBorder="1" applyAlignment="1">
      <alignment horizontal="right"/>
    </xf>
    <xf numFmtId="10" fontId="20" fillId="0" borderId="114" xfId="15" applyNumberFormat="1" applyFont="1" applyFill="1" applyBorder="1" applyAlignment="1">
      <alignment horizontal="center"/>
    </xf>
    <xf numFmtId="172" fontId="20" fillId="0" borderId="113" xfId="0" applyNumberFormat="1" applyFont="1" applyBorder="1" applyAlignment="1">
      <alignment horizontal="right"/>
    </xf>
    <xf numFmtId="10" fontId="20" fillId="0" borderId="114" xfId="15" applyNumberFormat="1" applyFont="1" applyBorder="1" applyAlignment="1">
      <alignment horizontal="center"/>
    </xf>
    <xf numFmtId="6" fontId="20" fillId="0" borderId="21" xfId="0" applyNumberFormat="1" applyFont="1" applyFill="1" applyBorder="1" applyAlignment="1">
      <alignment horizontal="right"/>
    </xf>
    <xf numFmtId="172" fontId="20" fillId="0" borderId="115" xfId="0" applyNumberFormat="1" applyFont="1" applyBorder="1" applyAlignment="1">
      <alignment horizontal="right"/>
    </xf>
    <xf numFmtId="172" fontId="20" fillId="0" borderId="116" xfId="0" applyNumberFormat="1" applyFont="1" applyBorder="1" applyAlignment="1">
      <alignment horizontal="right"/>
    </xf>
    <xf numFmtId="6" fontId="20" fillId="0" borderId="116" xfId="0" applyNumberFormat="1" applyFont="1" applyFill="1" applyBorder="1" applyAlignment="1">
      <alignment horizontal="right"/>
    </xf>
    <xf numFmtId="10" fontId="20" fillId="0" borderId="117" xfId="15" applyNumberFormat="1" applyFont="1" applyBorder="1" applyAlignment="1">
      <alignment horizontal="center"/>
    </xf>
    <xf numFmtId="3" fontId="26" fillId="0" borderId="0" xfId="14" applyNumberFormat="1" applyFont="1" applyFill="1" applyBorder="1" applyAlignment="1" applyProtection="1">
      <alignment vertical="center"/>
    </xf>
    <xf numFmtId="0" fontId="24" fillId="0" borderId="0" xfId="0" applyFont="1" applyBorder="1" applyAlignment="1" applyProtection="1">
      <alignment horizontal="left" vertical="center"/>
    </xf>
    <xf numFmtId="0" fontId="47" fillId="0" borderId="44" xfId="0" applyFont="1" applyBorder="1" applyAlignment="1" applyProtection="1">
      <alignment horizontal="center" vertical="center"/>
    </xf>
    <xf numFmtId="0" fontId="47"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1" fontId="47" fillId="0" borderId="49"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vertical="center"/>
      <protection locked="0"/>
    </xf>
    <xf numFmtId="49" fontId="18" fillId="8" borderId="118" xfId="0" applyNumberFormat="1" applyFont="1" applyFill="1" applyBorder="1" applyAlignment="1" applyProtection="1">
      <alignment horizontal="left" vertical="center"/>
      <protection locked="0"/>
    </xf>
    <xf numFmtId="0" fontId="17" fillId="0" borderId="4" xfId="0" applyFont="1" applyBorder="1" applyAlignment="1">
      <alignment horizontal="right" vertical="center"/>
    </xf>
    <xf numFmtId="178" fontId="18" fillId="3" borderId="21" xfId="0" applyNumberFormat="1" applyFont="1" applyFill="1" applyBorder="1" applyAlignment="1" applyProtection="1">
      <alignment horizontal="left" vertical="center"/>
      <protection locked="0"/>
    </xf>
    <xf numFmtId="49" fontId="14" fillId="0" borderId="5" xfId="0" applyNumberFormat="1" applyFont="1" applyBorder="1" applyAlignment="1" applyProtection="1">
      <alignment vertical="center"/>
    </xf>
    <xf numFmtId="180" fontId="18" fillId="3" borderId="21" xfId="0" applyNumberFormat="1" applyFont="1" applyFill="1" applyBorder="1" applyAlignment="1" applyProtection="1">
      <alignment horizontal="left" vertical="center"/>
      <protection locked="0"/>
    </xf>
    <xf numFmtId="49" fontId="18" fillId="3" borderId="26"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right" vertical="center"/>
    </xf>
    <xf numFmtId="49" fontId="17" fillId="0" borderId="35" xfId="0" applyNumberFormat="1" applyFont="1" applyBorder="1" applyAlignment="1" applyProtection="1">
      <alignment horizontal="right" vertical="center"/>
    </xf>
    <xf numFmtId="49" fontId="17" fillId="0" borderId="35" xfId="0" applyNumberFormat="1" applyFont="1" applyBorder="1" applyAlignment="1">
      <alignment horizontal="right" vertical="center"/>
    </xf>
    <xf numFmtId="182" fontId="18" fillId="3" borderId="32" xfId="0" applyNumberFormat="1" applyFont="1" applyFill="1" applyBorder="1" applyAlignment="1" applyProtection="1">
      <alignment horizontal="left" vertical="center"/>
      <protection locked="0"/>
    </xf>
    <xf numFmtId="173" fontId="75" fillId="3" borderId="2" xfId="13" applyNumberFormat="1" applyFont="1" applyFill="1" applyBorder="1" applyAlignment="1" applyProtection="1">
      <alignment vertical="center"/>
      <protection locked="0"/>
    </xf>
    <xf numFmtId="173" fontId="75" fillId="3" borderId="0" xfId="13" applyNumberFormat="1" applyFont="1" applyFill="1" applyBorder="1" applyAlignment="1" applyProtection="1">
      <alignment vertical="center"/>
      <protection locked="0"/>
    </xf>
    <xf numFmtId="0" fontId="67" fillId="3" borderId="0" xfId="13" applyFont="1" applyFill="1" applyBorder="1" applyAlignment="1" applyProtection="1">
      <alignment vertical="center"/>
      <protection locked="0"/>
    </xf>
    <xf numFmtId="0" fontId="76" fillId="3" borderId="0" xfId="13" applyFont="1" applyFill="1" applyBorder="1" applyAlignment="1" applyProtection="1">
      <alignment vertical="center"/>
      <protection locked="0"/>
    </xf>
    <xf numFmtId="173" fontId="67" fillId="3" borderId="0" xfId="13" applyNumberFormat="1" applyFont="1" applyFill="1" applyBorder="1" applyAlignment="1" applyProtection="1">
      <alignment vertical="center"/>
      <protection locked="0"/>
    </xf>
    <xf numFmtId="0" fontId="26"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29" fillId="3" borderId="5" xfId="0" applyNumberFormat="1"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173" fontId="75" fillId="3" borderId="2" xfId="13" applyNumberFormat="1" applyFont="1" applyFill="1" applyBorder="1" applyAlignment="1" applyProtection="1">
      <alignment horizontal="left" vertical="center"/>
      <protection locked="0"/>
    </xf>
    <xf numFmtId="173" fontId="75" fillId="3" borderId="0" xfId="13" applyNumberFormat="1" applyFont="1" applyFill="1" applyBorder="1" applyAlignment="1" applyProtection="1">
      <alignment horizontal="left" vertical="center"/>
      <protection locked="0"/>
    </xf>
    <xf numFmtId="0" fontId="64" fillId="3" borderId="2" xfId="13" applyFont="1" applyFill="1" applyBorder="1" applyAlignment="1" applyProtection="1">
      <alignment vertical="center"/>
      <protection locked="0"/>
    </xf>
    <xf numFmtId="173" fontId="77" fillId="3" borderId="0" xfId="13" applyNumberFormat="1" applyFont="1" applyFill="1" applyBorder="1" applyAlignment="1" applyProtection="1">
      <alignment horizontal="right" vertical="center"/>
      <protection locked="0"/>
    </xf>
    <xf numFmtId="9" fontId="67" fillId="3" borderId="10" xfId="13" applyNumberFormat="1" applyFont="1" applyFill="1" applyBorder="1" applyAlignment="1" applyProtection="1">
      <alignment vertical="center"/>
      <protection locked="0"/>
    </xf>
    <xf numFmtId="0" fontId="67" fillId="3" borderId="10" xfId="13" applyFont="1" applyFill="1" applyBorder="1" applyAlignment="1" applyProtection="1">
      <alignment vertical="center"/>
      <protection locked="0"/>
    </xf>
    <xf numFmtId="0" fontId="14" fillId="3" borderId="10" xfId="0" applyFont="1" applyFill="1" applyBorder="1" applyAlignment="1" applyProtection="1">
      <alignment vertical="center"/>
      <protection locked="0"/>
    </xf>
    <xf numFmtId="39" fontId="67" fillId="3" borderId="10" xfId="13" applyNumberFormat="1" applyFont="1" applyFill="1" applyBorder="1" applyAlignment="1" applyProtection="1">
      <alignment vertical="center"/>
      <protection locked="0"/>
    </xf>
    <xf numFmtId="39" fontId="67" fillId="3" borderId="0" xfId="13" applyNumberFormat="1" applyFont="1" applyFill="1" applyBorder="1" applyAlignment="1" applyProtection="1">
      <alignment vertical="center"/>
      <protection locked="0"/>
    </xf>
    <xf numFmtId="173" fontId="75" fillId="3" borderId="6" xfId="13" applyNumberFormat="1" applyFont="1" applyFill="1" applyBorder="1" applyAlignment="1" applyProtection="1">
      <alignment vertical="center"/>
      <protection locked="0"/>
    </xf>
    <xf numFmtId="173" fontId="6" fillId="3" borderId="7" xfId="13" applyNumberFormat="1" applyFont="1" applyFill="1" applyBorder="1" applyAlignment="1" applyProtection="1">
      <alignment vertical="center"/>
      <protection locked="0"/>
    </xf>
    <xf numFmtId="0" fontId="5" fillId="3" borderId="7" xfId="13" applyFont="1" applyFill="1" applyBorder="1" applyAlignment="1" applyProtection="1">
      <alignment vertical="center"/>
      <protection locked="0"/>
    </xf>
    <xf numFmtId="173" fontId="5" fillId="3" borderId="7" xfId="13" applyNumberFormat="1" applyFont="1" applyFill="1" applyBorder="1" applyAlignment="1" applyProtection="1">
      <alignment vertical="center"/>
      <protection locked="0"/>
    </xf>
    <xf numFmtId="0" fontId="26" fillId="3" borderId="7" xfId="0" applyFont="1" applyFill="1" applyBorder="1" applyAlignment="1" applyProtection="1">
      <alignment horizontal="right" vertical="center"/>
      <protection locked="0"/>
    </xf>
    <xf numFmtId="0" fontId="16" fillId="3" borderId="7"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170" fontId="29" fillId="3" borderId="22" xfId="0" applyNumberFormat="1" applyFont="1" applyFill="1" applyBorder="1" applyAlignment="1" applyProtection="1">
      <alignment vertical="center"/>
      <protection locked="0"/>
    </xf>
    <xf numFmtId="0" fontId="49" fillId="3" borderId="0" xfId="0" applyFont="1" applyFill="1" applyBorder="1" applyAlignment="1" applyProtection="1">
      <alignment vertical="center"/>
      <protection locked="0"/>
    </xf>
    <xf numFmtId="173" fontId="67" fillId="3" borderId="5"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0" fontId="67" fillId="3" borderId="5" xfId="13"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29" fillId="3" borderId="10" xfId="0" applyFont="1" applyFill="1" applyBorder="1" applyAlignment="1" applyProtection="1">
      <alignment horizontal="right" vertical="center"/>
      <protection locked="0"/>
    </xf>
    <xf numFmtId="39" fontId="67" fillId="3" borderId="5" xfId="13" applyNumberFormat="1" applyFont="1" applyFill="1" applyBorder="1" applyAlignment="1" applyProtection="1">
      <alignment vertical="center"/>
      <protection locked="0"/>
    </xf>
    <xf numFmtId="173" fontId="77" fillId="3" borderId="2" xfId="13" applyNumberFormat="1" applyFont="1" applyFill="1" applyBorder="1" applyAlignment="1" applyProtection="1">
      <alignment horizontal="left" vertical="center"/>
      <protection locked="0"/>
    </xf>
    <xf numFmtId="173" fontId="77" fillId="3" borderId="0" xfId="13" applyNumberFormat="1" applyFont="1" applyFill="1" applyBorder="1" applyAlignment="1" applyProtection="1">
      <alignment horizontal="left" vertical="center"/>
      <protection locked="0"/>
    </xf>
    <xf numFmtId="9" fontId="67" fillId="3" borderId="0" xfId="13" applyNumberFormat="1"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7" fillId="0" borderId="55" xfId="0" applyFont="1" applyBorder="1" applyAlignment="1" applyProtection="1">
      <alignment horizontal="center" wrapText="1"/>
    </xf>
    <xf numFmtId="0" fontId="7" fillId="0" borderId="105" xfId="0" applyFont="1" applyBorder="1" applyAlignment="1" applyProtection="1">
      <alignment horizontal="center" wrapText="1"/>
    </xf>
    <xf numFmtId="0" fontId="22" fillId="0" borderId="47" xfId="0" applyFont="1" applyBorder="1" applyAlignment="1">
      <alignment horizontal="right" vertical="center"/>
    </xf>
    <xf numFmtId="0" fontId="7" fillId="0" borderId="119" xfId="0" applyFont="1" applyBorder="1" applyAlignment="1">
      <alignment horizontal="right" vertical="center"/>
    </xf>
    <xf numFmtId="170" fontId="7" fillId="0" borderId="14" xfId="0" applyNumberFormat="1" applyFont="1" applyBorder="1" applyAlignment="1">
      <alignment horizontal="right" vertical="center"/>
    </xf>
    <xf numFmtId="170" fontId="7" fillId="0" borderId="72" xfId="0" applyNumberFormat="1" applyFont="1" applyBorder="1" applyAlignment="1">
      <alignment horizontal="right" vertical="center"/>
    </xf>
    <xf numFmtId="170" fontId="14" fillId="0" borderId="15" xfId="0" applyNumberFormat="1" applyFont="1" applyBorder="1" applyAlignment="1">
      <alignment vertical="center"/>
    </xf>
    <xf numFmtId="170" fontId="14" fillId="0" borderId="21" xfId="0" applyNumberFormat="1" applyFont="1" applyBorder="1" applyAlignment="1">
      <alignment vertical="center" wrapText="1"/>
    </xf>
    <xf numFmtId="170" fontId="14" fillId="0" borderId="34" xfId="0" applyNumberFormat="1" applyFont="1" applyBorder="1" applyAlignment="1">
      <alignment vertical="center"/>
    </xf>
    <xf numFmtId="170" fontId="20" fillId="3" borderId="26" xfId="1" applyNumberFormat="1" applyFont="1" applyFill="1" applyBorder="1" applyAlignment="1" applyProtection="1">
      <alignment vertical="center"/>
      <protection locked="0"/>
    </xf>
    <xf numFmtId="170" fontId="18" fillId="0" borderId="11" xfId="1" applyNumberFormat="1" applyFont="1" applyBorder="1" applyAlignment="1">
      <alignment horizontal="right" vertical="center"/>
    </xf>
    <xf numFmtId="170" fontId="18" fillId="0" borderId="7" xfId="1" applyNumberFormat="1" applyFont="1" applyBorder="1" applyAlignment="1">
      <alignment horizontal="right" vertical="center"/>
    </xf>
    <xf numFmtId="170" fontId="18" fillId="0" borderId="67" xfId="0" applyNumberFormat="1" applyFont="1" applyBorder="1" applyAlignment="1">
      <alignment horizontal="right" vertical="center"/>
    </xf>
    <xf numFmtId="0" fontId="14" fillId="0" borderId="10" xfId="0" applyFont="1" applyBorder="1" applyAlignment="1">
      <alignment horizontal="left" vertical="center"/>
    </xf>
    <xf numFmtId="170" fontId="18" fillId="0" borderId="14" xfId="0" applyNumberFormat="1" applyFont="1" applyBorder="1" applyAlignment="1">
      <alignment horizontal="right" vertical="center"/>
    </xf>
    <xf numFmtId="170" fontId="18" fillId="0" borderId="7" xfId="0" applyNumberFormat="1" applyFont="1" applyBorder="1" applyAlignment="1">
      <alignment horizontal="right" vertical="center"/>
    </xf>
    <xf numFmtId="170" fontId="18" fillId="0" borderId="11" xfId="0" applyNumberFormat="1" applyFont="1" applyBorder="1" applyAlignment="1">
      <alignment horizontal="right" vertical="center"/>
    </xf>
    <xf numFmtId="170" fontId="18" fillId="0" borderId="8" xfId="0" applyNumberFormat="1" applyFont="1" applyBorder="1" applyAlignment="1">
      <alignment horizontal="right" vertical="center"/>
    </xf>
    <xf numFmtId="173" fontId="6" fillId="3" borderId="2" xfId="13" applyNumberFormat="1" applyFont="1" applyFill="1" applyBorder="1" applyAlignment="1" applyProtection="1">
      <alignment horizontal="left" vertical="center"/>
      <protection locked="0"/>
    </xf>
    <xf numFmtId="0" fontId="6" fillId="3" borderId="0" xfId="13" applyFont="1" applyFill="1" applyBorder="1" applyAlignment="1" applyProtection="1">
      <alignment vertical="center"/>
      <protection locked="0"/>
    </xf>
    <xf numFmtId="0" fontId="16" fillId="3" borderId="10" xfId="0" applyFont="1" applyFill="1" applyBorder="1" applyAlignment="1" applyProtection="1">
      <alignment vertical="center"/>
      <protection locked="0"/>
    </xf>
    <xf numFmtId="173" fontId="77" fillId="3" borderId="36" xfId="13" applyNumberFormat="1" applyFont="1" applyFill="1" applyBorder="1" applyAlignment="1" applyProtection="1">
      <alignment horizontal="left" vertical="center"/>
      <protection locked="0"/>
    </xf>
    <xf numFmtId="0" fontId="75" fillId="3" borderId="10" xfId="13" applyFont="1" applyFill="1" applyBorder="1" applyAlignment="1" applyProtection="1">
      <alignment horizontal="right" vertical="center"/>
      <protection locked="0"/>
    </xf>
    <xf numFmtId="0" fontId="49" fillId="3" borderId="10" xfId="0" applyFont="1" applyFill="1" applyBorder="1" applyAlignment="1" applyProtection="1">
      <alignment vertical="center"/>
      <protection locked="0"/>
    </xf>
    <xf numFmtId="0" fontId="49" fillId="3" borderId="10" xfId="0" applyFont="1" applyFill="1" applyBorder="1" applyAlignment="1" applyProtection="1">
      <alignment horizontal="right" vertical="center"/>
      <protection locked="0"/>
    </xf>
    <xf numFmtId="39" fontId="67" fillId="3" borderId="74" xfId="13" applyNumberFormat="1" applyFont="1" applyFill="1" applyBorder="1" applyAlignment="1" applyProtection="1">
      <alignment vertical="center"/>
      <protection locked="0"/>
    </xf>
    <xf numFmtId="173" fontId="77" fillId="3" borderId="2" xfId="13" applyNumberFormat="1" applyFont="1" applyFill="1" applyBorder="1" applyAlignment="1" applyProtection="1">
      <alignment horizontal="center" vertical="center"/>
      <protection locked="0"/>
    </xf>
    <xf numFmtId="0" fontId="6" fillId="3" borderId="6" xfId="13" applyFont="1" applyFill="1" applyBorder="1" applyAlignment="1" applyProtection="1">
      <alignment horizontal="center" vertical="center"/>
      <protection locked="0"/>
    </xf>
    <xf numFmtId="0" fontId="5" fillId="0" borderId="10" xfId="0" applyFont="1" applyFill="1" applyBorder="1" applyAlignment="1" applyProtection="1">
      <alignment horizontal="right" vertical="center"/>
    </xf>
    <xf numFmtId="0" fontId="33" fillId="0" borderId="0" xfId="0"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33" fillId="0" borderId="1" xfId="0" applyFont="1" applyFill="1" applyBorder="1" applyAlignment="1" applyProtection="1">
      <alignment horizontal="right" vertical="center"/>
    </xf>
    <xf numFmtId="0" fontId="14" fillId="0" borderId="12" xfId="0" applyFont="1" applyBorder="1" applyAlignment="1">
      <alignment horizontal="right" vertical="center"/>
    </xf>
    <xf numFmtId="0" fontId="14" fillId="0" borderId="120" xfId="0" applyFont="1" applyBorder="1" applyAlignment="1">
      <alignment vertical="center"/>
    </xf>
    <xf numFmtId="44" fontId="17" fillId="0" borderId="121" xfId="0" applyNumberFormat="1" applyFont="1" applyFill="1" applyBorder="1" applyAlignment="1" applyProtection="1">
      <alignment horizontal="right" vertical="center"/>
    </xf>
    <xf numFmtId="44" fontId="17" fillId="0" borderId="40" xfId="0" applyNumberFormat="1" applyFont="1" applyFill="1" applyBorder="1" applyAlignment="1" applyProtection="1">
      <alignment horizontal="right" vertical="center"/>
    </xf>
    <xf numFmtId="44" fontId="17" fillId="0" borderId="5" xfId="0" applyNumberFormat="1" applyFont="1" applyBorder="1" applyAlignment="1" applyProtection="1">
      <alignment horizontal="right" vertical="center"/>
    </xf>
    <xf numFmtId="44" fontId="17" fillId="0" borderId="122" xfId="0" applyNumberFormat="1" applyFont="1" applyBorder="1" applyAlignment="1" applyProtection="1">
      <alignment horizontal="right" vertical="center"/>
    </xf>
    <xf numFmtId="44" fontId="18" fillId="0" borderId="20" xfId="0" applyNumberFormat="1" applyFont="1" applyBorder="1" applyAlignment="1" applyProtection="1">
      <alignment vertical="center"/>
    </xf>
    <xf numFmtId="44" fontId="7" fillId="0" borderId="123" xfId="0" applyNumberFormat="1" applyFont="1" applyFill="1" applyBorder="1" applyAlignment="1" applyProtection="1">
      <alignment vertical="center"/>
    </xf>
    <xf numFmtId="44" fontId="7" fillId="0" borderId="124" xfId="0" applyNumberFormat="1" applyFont="1" applyFill="1" applyBorder="1" applyAlignment="1" applyProtection="1">
      <alignment vertical="center"/>
    </xf>
    <xf numFmtId="44" fontId="7" fillId="0" borderId="22" xfId="0" applyNumberFormat="1" applyFont="1" applyFill="1" applyBorder="1" applyAlignment="1" applyProtection="1">
      <alignment vertical="center"/>
    </xf>
    <xf numFmtId="44" fontId="7" fillId="0" borderId="5" xfId="0" applyNumberFormat="1" applyFont="1" applyFill="1" applyBorder="1" applyAlignment="1" applyProtection="1">
      <alignment vertical="center"/>
    </xf>
    <xf numFmtId="44" fontId="17" fillId="0" borderId="5" xfId="0" applyNumberFormat="1" applyFont="1" applyBorder="1" applyAlignment="1" applyProtection="1">
      <alignment vertical="center"/>
    </xf>
    <xf numFmtId="44" fontId="17" fillId="0" borderId="124" xfId="0" applyNumberFormat="1" applyFont="1" applyBorder="1" applyAlignment="1" applyProtection="1">
      <alignment vertical="center"/>
    </xf>
    <xf numFmtId="44" fontId="18" fillId="0" borderId="22" xfId="0" applyNumberFormat="1" applyFont="1" applyBorder="1" applyAlignment="1" applyProtection="1">
      <alignment vertical="center"/>
    </xf>
    <xf numFmtId="44" fontId="18" fillId="0" borderId="125" xfId="0" applyNumberFormat="1" applyFont="1" applyBorder="1" applyAlignment="1" applyProtection="1">
      <alignment vertical="center"/>
    </xf>
    <xf numFmtId="44" fontId="18" fillId="0" borderId="5" xfId="0" applyNumberFormat="1" applyFont="1" applyBorder="1" applyAlignment="1" applyProtection="1">
      <alignment vertical="center"/>
    </xf>
    <xf numFmtId="44" fontId="29" fillId="0" borderId="120"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6" fillId="0" borderId="123" xfId="0" applyNumberFormat="1" applyFont="1" applyFill="1" applyBorder="1" applyAlignment="1" applyProtection="1">
      <alignment vertical="center"/>
    </xf>
    <xf numFmtId="44" fontId="4" fillId="0" borderId="5" xfId="0" applyNumberFormat="1" applyFont="1" applyBorder="1" applyAlignment="1" applyProtection="1">
      <alignment vertical="center"/>
    </xf>
    <xf numFmtId="44" fontId="7" fillId="0" borderId="123" xfId="0" applyNumberFormat="1" applyFont="1" applyBorder="1" applyAlignment="1" applyProtection="1">
      <alignment vertical="center"/>
    </xf>
    <xf numFmtId="44" fontId="25" fillId="0" borderId="74" xfId="0" applyNumberFormat="1" applyFont="1" applyFill="1" applyBorder="1" applyAlignment="1" applyProtection="1">
      <alignment vertical="center"/>
    </xf>
    <xf numFmtId="44" fontId="29" fillId="0" borderId="5" xfId="0" applyNumberFormat="1" applyFont="1" applyFill="1" applyBorder="1" applyAlignment="1" applyProtection="1">
      <alignment vertical="center"/>
    </xf>
    <xf numFmtId="44" fontId="5" fillId="0" borderId="17" xfId="0" applyNumberFormat="1" applyFont="1" applyFill="1" applyBorder="1" applyAlignment="1" applyProtection="1">
      <alignment vertical="center"/>
    </xf>
    <xf numFmtId="44" fontId="29" fillId="0" borderId="125" xfId="0" applyNumberFormat="1" applyFont="1" applyFill="1" applyBorder="1" applyAlignment="1" applyProtection="1">
      <alignment vertical="center"/>
    </xf>
    <xf numFmtId="43" fontId="5" fillId="0" borderId="21" xfId="0" applyNumberFormat="1" applyFont="1" applyFill="1" applyBorder="1" applyAlignment="1" applyProtection="1">
      <alignment vertical="center"/>
    </xf>
    <xf numFmtId="43" fontId="5" fillId="0" borderId="40" xfId="0" applyNumberFormat="1" applyFont="1" applyFill="1" applyBorder="1" applyAlignment="1" applyProtection="1">
      <alignment vertical="center"/>
    </xf>
    <xf numFmtId="43" fontId="20" fillId="3" borderId="126" xfId="0" applyNumberFormat="1" applyFont="1" applyFill="1" applyBorder="1" applyAlignment="1" applyProtection="1">
      <alignment vertical="center"/>
      <protection locked="0"/>
    </xf>
    <xf numFmtId="43" fontId="5" fillId="3" borderId="123" xfId="0" applyNumberFormat="1" applyFont="1" applyFill="1" applyBorder="1" applyAlignment="1" applyProtection="1">
      <alignment vertical="center"/>
      <protection locked="0"/>
    </xf>
    <xf numFmtId="44" fontId="4" fillId="0" borderId="5" xfId="0" applyNumberFormat="1" applyFont="1" applyFill="1" applyBorder="1" applyAlignment="1" applyProtection="1">
      <alignment vertical="center"/>
    </xf>
    <xf numFmtId="44" fontId="14" fillId="0" borderId="5" xfId="0" applyNumberFormat="1" applyFont="1" applyBorder="1" applyAlignment="1" applyProtection="1">
      <alignment vertical="center"/>
    </xf>
    <xf numFmtId="44" fontId="5" fillId="0" borderId="124" xfId="0" applyNumberFormat="1" applyFont="1" applyFill="1" applyBorder="1" applyAlignment="1" applyProtection="1">
      <alignment vertical="center"/>
    </xf>
    <xf numFmtId="44" fontId="6" fillId="0" borderId="125" xfId="0" applyNumberFormat="1" applyFont="1" applyFill="1" applyBorder="1" applyAlignment="1" applyProtection="1">
      <alignment vertical="center"/>
    </xf>
    <xf numFmtId="44" fontId="6" fillId="0" borderId="37" xfId="0" applyNumberFormat="1" applyFont="1" applyFill="1" applyBorder="1" applyAlignment="1" applyProtection="1">
      <alignment vertical="center"/>
    </xf>
    <xf numFmtId="44" fontId="33" fillId="0" borderId="120" xfId="0" applyNumberFormat="1" applyFont="1" applyFill="1" applyBorder="1" applyAlignment="1" applyProtection="1">
      <alignment horizontal="right" vertical="center"/>
    </xf>
    <xf numFmtId="43" fontId="4" fillId="0" borderId="0"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34"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horizontal="center" vertical="center"/>
    </xf>
    <xf numFmtId="43" fontId="14" fillId="0" borderId="0" xfId="0" applyNumberFormat="1" applyFont="1" applyBorder="1" applyAlignment="1" applyProtection="1">
      <alignment vertical="center"/>
    </xf>
    <xf numFmtId="43" fontId="5" fillId="0" borderId="3" xfId="0" applyNumberFormat="1" applyFont="1" applyFill="1" applyBorder="1" applyAlignment="1" applyProtection="1">
      <alignment vertical="center"/>
    </xf>
    <xf numFmtId="43" fontId="5" fillId="0" borderId="3" xfId="0" applyNumberFormat="1" applyFont="1" applyFill="1" applyBorder="1" applyAlignment="1" applyProtection="1">
      <alignment horizontal="center" vertical="center"/>
    </xf>
    <xf numFmtId="43" fontId="6" fillId="0" borderId="7" xfId="0" applyNumberFormat="1" applyFont="1" applyFill="1" applyBorder="1" applyAlignment="1" applyProtection="1">
      <alignment vertical="center"/>
    </xf>
    <xf numFmtId="43" fontId="33" fillId="0" borderId="7" xfId="0" applyNumberFormat="1" applyFont="1" applyFill="1" applyBorder="1" applyAlignment="1" applyProtection="1">
      <alignment horizontal="right" vertical="center"/>
    </xf>
    <xf numFmtId="43" fontId="4" fillId="0" borderId="0" xfId="15" applyNumberFormat="1" applyFont="1" applyFill="1" applyBorder="1" applyAlignment="1" applyProtection="1">
      <alignment vertical="center"/>
    </xf>
    <xf numFmtId="43" fontId="4" fillId="0" borderId="34" xfId="0" applyNumberFormat="1" applyFont="1" applyBorder="1" applyAlignment="1" applyProtection="1">
      <alignment vertical="center"/>
    </xf>
    <xf numFmtId="43" fontId="4" fillId="0" borderId="0" xfId="0" applyNumberFormat="1" applyFont="1" applyBorder="1" applyAlignment="1" applyProtection="1">
      <alignment vertical="center"/>
    </xf>
    <xf numFmtId="44" fontId="20" fillId="3" borderId="42" xfId="0" applyNumberFormat="1" applyFont="1" applyFill="1" applyBorder="1" applyAlignment="1" applyProtection="1">
      <alignment vertical="center"/>
      <protection locked="0"/>
    </xf>
    <xf numFmtId="44" fontId="4" fillId="0" borderId="42" xfId="0" applyNumberFormat="1" applyFont="1" applyBorder="1" applyAlignment="1" applyProtection="1">
      <alignment vertical="center"/>
    </xf>
    <xf numFmtId="44" fontId="4" fillId="0" borderId="127" xfId="0" applyNumberFormat="1" applyFont="1" applyBorder="1" applyAlignment="1" applyProtection="1">
      <alignment vertical="center"/>
    </xf>
    <xf numFmtId="44" fontId="4" fillId="0" borderId="55" xfId="0" applyNumberFormat="1" applyFont="1" applyBorder="1" applyAlignment="1" applyProtection="1">
      <alignment vertical="center"/>
    </xf>
    <xf numFmtId="44" fontId="4" fillId="0" borderId="105" xfId="0" applyNumberFormat="1" applyFont="1" applyBorder="1" applyAlignment="1" applyProtection="1">
      <alignment vertical="center"/>
    </xf>
    <xf numFmtId="44" fontId="20" fillId="0" borderId="128" xfId="0" applyNumberFormat="1" applyFont="1" applyFill="1" applyBorder="1" applyAlignment="1" applyProtection="1">
      <alignment vertical="center"/>
    </xf>
    <xf numFmtId="44" fontId="4" fillId="0" borderId="128" xfId="0" applyNumberFormat="1" applyFont="1" applyFill="1" applyBorder="1" applyAlignment="1" applyProtection="1">
      <alignment vertical="center"/>
    </xf>
    <xf numFmtId="44" fontId="4" fillId="0" borderId="129" xfId="0" applyNumberFormat="1" applyFont="1" applyFill="1" applyBorder="1" applyAlignment="1" applyProtection="1">
      <alignment vertical="center"/>
    </xf>
    <xf numFmtId="44" fontId="20" fillId="3" borderId="130" xfId="0" applyNumberFormat="1" applyFont="1" applyFill="1" applyBorder="1" applyAlignment="1" applyProtection="1">
      <alignment vertical="center"/>
      <protection locked="0"/>
    </xf>
    <xf numFmtId="44" fontId="4" fillId="0" borderId="131" xfId="0" applyNumberFormat="1" applyFont="1" applyBorder="1" applyAlignment="1" applyProtection="1">
      <alignment vertical="center"/>
    </xf>
    <xf numFmtId="44" fontId="17" fillId="0" borderId="108" xfId="1" applyNumberFormat="1" applyFont="1" applyBorder="1" applyAlignment="1">
      <alignment vertical="center"/>
    </xf>
    <xf numFmtId="44" fontId="17" fillId="0" borderId="132" xfId="1" applyNumberFormat="1" applyFont="1" applyBorder="1" applyAlignment="1">
      <alignment vertical="center"/>
    </xf>
    <xf numFmtId="44" fontId="17" fillId="0" borderId="133" xfId="1" applyNumberFormat="1" applyFont="1" applyBorder="1" applyAlignment="1">
      <alignment vertical="center"/>
    </xf>
    <xf numFmtId="44" fontId="18" fillId="0" borderId="69" xfId="1" applyNumberFormat="1" applyFont="1" applyBorder="1" applyAlignment="1">
      <alignment vertical="center"/>
    </xf>
    <xf numFmtId="44" fontId="47" fillId="3" borderId="134" xfId="0" applyNumberFormat="1" applyFont="1" applyFill="1" applyBorder="1" applyAlignment="1">
      <alignment horizontal="right" vertical="center"/>
    </xf>
    <xf numFmtId="44" fontId="18" fillId="0" borderId="135" xfId="0" applyNumberFormat="1" applyFont="1" applyBorder="1" applyAlignment="1">
      <alignment vertical="center"/>
    </xf>
    <xf numFmtId="44" fontId="24" fillId="0" borderId="135" xfId="0" applyNumberFormat="1" applyFont="1" applyBorder="1" applyAlignment="1">
      <alignment vertical="center"/>
    </xf>
    <xf numFmtId="44" fontId="17" fillId="0" borderId="8" xfId="0" applyNumberFormat="1" applyFont="1" applyBorder="1" applyAlignment="1">
      <alignment vertical="center"/>
    </xf>
    <xf numFmtId="44" fontId="17" fillId="0" borderId="20" xfId="0" applyNumberFormat="1" applyFont="1" applyBorder="1" applyAlignment="1">
      <alignment vertical="center"/>
    </xf>
    <xf numFmtId="44" fontId="18" fillId="0" borderId="69" xfId="0" applyNumberFormat="1" applyFont="1" applyBorder="1" applyAlignment="1">
      <alignment vertical="center" wrapText="1"/>
    </xf>
    <xf numFmtId="44" fontId="17" fillId="0" borderId="16" xfId="0" applyNumberFormat="1" applyFont="1" applyBorder="1" applyAlignment="1">
      <alignment vertical="center"/>
    </xf>
    <xf numFmtId="0" fontId="18" fillId="0" borderId="30" xfId="0" applyFont="1" applyBorder="1" applyAlignment="1">
      <alignment horizontal="center" vertical="center"/>
    </xf>
    <xf numFmtId="0" fontId="18" fillId="0" borderId="35" xfId="0" applyFont="1" applyBorder="1" applyAlignment="1">
      <alignment horizontal="center" vertical="center"/>
    </xf>
    <xf numFmtId="0" fontId="18" fillId="0" borderId="32" xfId="0" applyFont="1" applyBorder="1" applyAlignment="1">
      <alignment horizontal="center" vertical="center"/>
    </xf>
    <xf numFmtId="0" fontId="18" fillId="0" borderId="32" xfId="0" applyFont="1" applyBorder="1" applyAlignment="1">
      <alignment horizontal="center" vertical="center" wrapText="1"/>
    </xf>
    <xf numFmtId="0" fontId="18" fillId="0" borderId="52" xfId="0" applyFont="1" applyFill="1" applyBorder="1" applyAlignment="1">
      <alignment horizontal="center" vertical="center"/>
    </xf>
    <xf numFmtId="0" fontId="18" fillId="0" borderId="69" xfId="0" applyFont="1" applyBorder="1" applyAlignment="1">
      <alignment horizontal="center" vertical="center" wrapText="1"/>
    </xf>
    <xf numFmtId="43" fontId="21" fillId="3" borderId="26" xfId="0" applyNumberFormat="1" applyFont="1" applyFill="1" applyBorder="1" applyAlignment="1" applyProtection="1">
      <alignment vertical="center"/>
      <protection locked="0"/>
    </xf>
    <xf numFmtId="43" fontId="21" fillId="3" borderId="29" xfId="0" applyNumberFormat="1" applyFont="1" applyFill="1" applyBorder="1" applyAlignment="1" applyProtection="1">
      <alignment vertical="center"/>
      <protection locked="0"/>
    </xf>
    <xf numFmtId="43" fontId="21" fillId="3" borderId="65" xfId="0" applyNumberFormat="1" applyFont="1" applyFill="1" applyBorder="1" applyAlignment="1" applyProtection="1">
      <alignment vertical="center"/>
      <protection locked="0"/>
    </xf>
    <xf numFmtId="43" fontId="18" fillId="3" borderId="46" xfId="0" applyNumberFormat="1" applyFont="1" applyFill="1" applyBorder="1" applyAlignment="1" applyProtection="1">
      <alignment horizontal="right" vertical="center"/>
      <protection locked="0"/>
    </xf>
    <xf numFmtId="43" fontId="18" fillId="0" borderId="14" xfId="0" applyNumberFormat="1" applyFont="1" applyBorder="1" applyAlignment="1">
      <alignment horizontal="right" vertical="center"/>
    </xf>
    <xf numFmtId="43" fontId="18" fillId="0" borderId="7" xfId="0" applyNumberFormat="1" applyFont="1" applyBorder="1" applyAlignment="1">
      <alignment horizontal="right" vertical="center"/>
    </xf>
    <xf numFmtId="43" fontId="17" fillId="0" borderId="8" xfId="0" applyNumberFormat="1" applyFont="1" applyBorder="1" applyAlignment="1">
      <alignment vertical="center"/>
    </xf>
    <xf numFmtId="43" fontId="17" fillId="0" borderId="19" xfId="0" applyNumberFormat="1" applyFont="1" applyBorder="1" applyAlignment="1">
      <alignment vertical="center"/>
    </xf>
    <xf numFmtId="43" fontId="18" fillId="0" borderId="52" xfId="0" applyNumberFormat="1" applyFont="1" applyFill="1" applyBorder="1" applyAlignment="1">
      <alignment horizontal="center" vertical="center"/>
    </xf>
    <xf numFmtId="43" fontId="21" fillId="3" borderId="32" xfId="0" applyNumberFormat="1" applyFont="1" applyFill="1" applyBorder="1" applyAlignment="1" applyProtection="1">
      <alignment vertical="center"/>
      <protection locked="0"/>
    </xf>
    <xf numFmtId="43" fontId="17" fillId="0" borderId="15" xfId="0" applyNumberFormat="1" applyFont="1" applyBorder="1" applyAlignment="1">
      <alignment vertical="center"/>
    </xf>
    <xf numFmtId="2" fontId="21" fillId="3" borderId="26" xfId="0" applyNumberFormat="1" applyFont="1" applyFill="1" applyBorder="1" applyAlignment="1" applyProtection="1">
      <alignment vertical="center"/>
      <protection locked="0"/>
    </xf>
    <xf numFmtId="2" fontId="21" fillId="3" borderId="29" xfId="0" applyNumberFormat="1" applyFont="1" applyFill="1" applyBorder="1" applyAlignment="1" applyProtection="1">
      <alignment vertical="center"/>
      <protection locked="0"/>
    </xf>
    <xf numFmtId="2" fontId="21" fillId="3" borderId="32" xfId="0" applyNumberFormat="1" applyFont="1" applyFill="1" applyBorder="1" applyAlignment="1" applyProtection="1">
      <alignment vertical="center"/>
      <protection locked="0"/>
    </xf>
    <xf numFmtId="2" fontId="18" fillId="0" borderId="34" xfId="0" applyNumberFormat="1" applyFont="1" applyBorder="1" applyAlignment="1">
      <alignment horizontal="right" vertical="center"/>
    </xf>
    <xf numFmtId="2" fontId="17" fillId="0" borderId="7" xfId="0" applyNumberFormat="1" applyFont="1" applyBorder="1" applyAlignment="1">
      <alignment vertical="center"/>
    </xf>
    <xf numFmtId="2" fontId="17" fillId="0" borderId="8" xfId="0" applyNumberFormat="1" applyFont="1" applyBorder="1" applyAlignment="1">
      <alignment vertical="center"/>
    </xf>
    <xf numFmtId="2" fontId="17" fillId="0" borderId="19" xfId="0" applyNumberFormat="1" applyFont="1" applyBorder="1" applyAlignment="1">
      <alignment vertical="center"/>
    </xf>
    <xf numFmtId="2" fontId="18" fillId="0" borderId="32" xfId="0" applyNumberFormat="1" applyFont="1" applyBorder="1" applyAlignment="1">
      <alignment vertical="center"/>
    </xf>
    <xf numFmtId="2" fontId="18" fillId="0" borderId="7" xfId="0" applyNumberFormat="1" applyFont="1" applyBorder="1" applyAlignment="1">
      <alignment horizontal="right" vertical="center"/>
    </xf>
    <xf numFmtId="2" fontId="18" fillId="0" borderId="10" xfId="0" applyNumberFormat="1" applyFont="1" applyBorder="1" applyAlignment="1">
      <alignment horizontal="right" vertical="center"/>
    </xf>
    <xf numFmtId="2" fontId="17" fillId="0" borderId="15" xfId="0" applyNumberFormat="1" applyFont="1" applyBorder="1" applyAlignment="1">
      <alignment vertical="center"/>
    </xf>
    <xf numFmtId="44" fontId="4" fillId="0" borderId="108" xfId="1" applyNumberFormat="1" applyFont="1" applyBorder="1" applyAlignment="1">
      <alignment vertical="center"/>
    </xf>
    <xf numFmtId="44" fontId="4" fillId="0" borderId="132" xfId="1" applyNumberFormat="1" applyFont="1" applyBorder="1" applyAlignment="1">
      <alignment vertical="center"/>
    </xf>
    <xf numFmtId="44" fontId="4" fillId="0" borderId="133" xfId="1" applyNumberFormat="1" applyFont="1" applyBorder="1" applyAlignment="1">
      <alignment vertical="center"/>
    </xf>
    <xf numFmtId="44" fontId="7" fillId="0" borderId="69" xfId="1" applyNumberFormat="1" applyFont="1" applyBorder="1" applyAlignment="1">
      <alignment vertical="center"/>
    </xf>
    <xf numFmtId="44" fontId="25" fillId="3" borderId="134" xfId="0" applyNumberFormat="1" applyFont="1" applyFill="1" applyBorder="1" applyAlignment="1">
      <alignment vertical="center"/>
    </xf>
    <xf numFmtId="44" fontId="14" fillId="0" borderId="74" xfId="0" applyNumberFormat="1" applyFont="1" applyBorder="1" applyAlignment="1">
      <alignment vertical="center"/>
    </xf>
    <xf numFmtId="44" fontId="14" fillId="0" borderId="5" xfId="0" applyNumberFormat="1" applyFont="1" applyBorder="1" applyAlignment="1">
      <alignment vertical="center"/>
    </xf>
    <xf numFmtId="44" fontId="14" fillId="0" borderId="121" xfId="0" applyNumberFormat="1" applyFont="1" applyBorder="1" applyAlignment="1">
      <alignment vertical="center"/>
    </xf>
    <xf numFmtId="44" fontId="14" fillId="0" borderId="40" xfId="0" applyNumberFormat="1" applyFont="1" applyBorder="1" applyAlignment="1">
      <alignment vertical="center" wrapText="1"/>
    </xf>
    <xf numFmtId="44" fontId="4" fillId="0" borderId="136" xfId="1" applyNumberFormat="1" applyFont="1" applyBorder="1" applyAlignment="1">
      <alignment vertical="center"/>
    </xf>
    <xf numFmtId="44" fontId="14" fillId="0" borderId="37" xfId="0" applyNumberFormat="1" applyFont="1" applyBorder="1" applyAlignment="1">
      <alignment vertical="center"/>
    </xf>
    <xf numFmtId="44" fontId="20" fillId="3" borderId="108" xfId="1" applyNumberFormat="1" applyFont="1" applyFill="1" applyBorder="1" applyAlignment="1" applyProtection="1">
      <alignment vertical="center"/>
      <protection locked="0"/>
    </xf>
    <xf numFmtId="44" fontId="20" fillId="3" borderId="132" xfId="1" applyNumberFormat="1" applyFont="1" applyFill="1" applyBorder="1" applyAlignment="1" applyProtection="1">
      <alignment vertical="center"/>
      <protection locked="0"/>
    </xf>
    <xf numFmtId="44" fontId="20" fillId="3" borderId="133" xfId="1" applyNumberFormat="1" applyFont="1" applyFill="1" applyBorder="1" applyAlignment="1" applyProtection="1">
      <alignment vertical="center"/>
      <protection locked="0"/>
    </xf>
    <xf numFmtId="44" fontId="47" fillId="3" borderId="134" xfId="0" applyNumberFormat="1" applyFont="1" applyFill="1" applyBorder="1" applyAlignment="1">
      <alignment vertical="center"/>
    </xf>
    <xf numFmtId="44" fontId="17" fillId="0" borderId="120" xfId="0" applyNumberFormat="1" applyFont="1" applyBorder="1" applyAlignment="1">
      <alignment vertical="center"/>
    </xf>
    <xf numFmtId="44" fontId="6" fillId="0" borderId="20" xfId="0" applyNumberFormat="1" applyFont="1" applyFill="1" applyBorder="1" applyAlignment="1">
      <alignment vertical="center"/>
    </xf>
    <xf numFmtId="44" fontId="22" fillId="0" borderId="22" xfId="0" applyNumberFormat="1" applyFont="1" applyFill="1" applyBorder="1" applyAlignment="1">
      <alignment vertical="center"/>
    </xf>
    <xf numFmtId="43" fontId="20" fillId="3" borderId="26" xfId="0" applyNumberFormat="1" applyFont="1" applyFill="1" applyBorder="1" applyAlignment="1" applyProtection="1">
      <alignment vertical="center"/>
      <protection locked="0"/>
    </xf>
    <xf numFmtId="43" fontId="20" fillId="3" borderId="29" xfId="0" applyNumberFormat="1" applyFont="1" applyFill="1" applyBorder="1" applyAlignment="1" applyProtection="1">
      <alignment vertical="center"/>
      <protection locked="0"/>
    </xf>
    <xf numFmtId="43" fontId="20" fillId="3" borderId="32"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83" fontId="20" fillId="3" borderId="29" xfId="0" applyNumberFormat="1" applyFont="1" applyFill="1" applyBorder="1" applyAlignment="1" applyProtection="1">
      <alignment vertical="center"/>
      <protection locked="0"/>
    </xf>
    <xf numFmtId="183" fontId="20" fillId="3" borderId="32" xfId="0" applyNumberFormat="1" applyFont="1" applyFill="1" applyBorder="1" applyAlignment="1" applyProtection="1">
      <alignment vertical="center"/>
      <protection locked="0"/>
    </xf>
    <xf numFmtId="0" fontId="20" fillId="3" borderId="26" xfId="0" applyNumberFormat="1" applyFont="1" applyFill="1" applyBorder="1" applyAlignment="1" applyProtection="1">
      <alignment vertical="center" wrapText="1"/>
      <protection locked="0"/>
    </xf>
    <xf numFmtId="0" fontId="20" fillId="3" borderId="29" xfId="0" applyNumberFormat="1" applyFont="1" applyFill="1" applyBorder="1" applyAlignment="1" applyProtection="1">
      <alignment vertical="center" wrapText="1"/>
      <protection locked="0"/>
    </xf>
    <xf numFmtId="0" fontId="20" fillId="3" borderId="32" xfId="0" applyNumberFormat="1" applyFont="1" applyFill="1" applyBorder="1" applyAlignment="1" applyProtection="1">
      <alignment vertical="center" wrapText="1"/>
      <protection locked="0"/>
    </xf>
    <xf numFmtId="0" fontId="7" fillId="0" borderId="34" xfId="0" applyNumberFormat="1" applyFont="1" applyBorder="1" applyAlignment="1">
      <alignment horizontal="right" vertical="center"/>
    </xf>
    <xf numFmtId="0" fontId="7" fillId="0" borderId="14" xfId="0" applyNumberFormat="1" applyFont="1" applyBorder="1" applyAlignment="1">
      <alignment horizontal="right" vertical="center"/>
    </xf>
    <xf numFmtId="0" fontId="14" fillId="0" borderId="0" xfId="0" applyNumberFormat="1" applyFont="1" applyBorder="1" applyAlignment="1">
      <alignment vertical="center"/>
    </xf>
    <xf numFmtId="0" fontId="7" fillId="0" borderId="7" xfId="0" applyNumberFormat="1" applyFont="1" applyBorder="1" applyAlignment="1">
      <alignment horizontal="right" vertical="center"/>
    </xf>
    <xf numFmtId="0" fontId="14" fillId="0" borderId="34" xfId="0" applyNumberFormat="1" applyFont="1" applyBorder="1" applyAlignment="1">
      <alignment vertical="center"/>
    </xf>
    <xf numFmtId="0" fontId="14" fillId="0" borderId="21" xfId="0" applyNumberFormat="1" applyFont="1" applyBorder="1" applyAlignment="1">
      <alignment vertical="center" wrapText="1"/>
    </xf>
    <xf numFmtId="0" fontId="20" fillId="3" borderId="26" xfId="0" applyNumberFormat="1" applyFont="1" applyFill="1" applyBorder="1" applyAlignment="1" applyProtection="1">
      <alignment vertical="center"/>
      <protection locked="0"/>
    </xf>
    <xf numFmtId="0" fontId="20" fillId="3" borderId="29" xfId="0" applyNumberFormat="1" applyFont="1" applyFill="1" applyBorder="1" applyAlignment="1" applyProtection="1">
      <alignment vertical="center"/>
      <protection locked="0"/>
    </xf>
    <xf numFmtId="0" fontId="20" fillId="3" borderId="32" xfId="0" applyNumberFormat="1" applyFont="1" applyFill="1" applyBorder="1" applyAlignment="1" applyProtection="1">
      <alignment vertical="center"/>
      <protection locked="0"/>
    </xf>
    <xf numFmtId="44" fontId="20" fillId="3" borderId="26" xfId="0" applyNumberFormat="1" applyFont="1" applyFill="1" applyBorder="1" applyAlignment="1" applyProtection="1">
      <alignment vertical="center"/>
      <protection locked="0"/>
    </xf>
    <xf numFmtId="44" fontId="20" fillId="3" borderId="29" xfId="0" applyNumberFormat="1" applyFont="1" applyFill="1" applyBorder="1" applyAlignment="1" applyProtection="1">
      <alignment vertical="center"/>
      <protection locked="0"/>
    </xf>
    <xf numFmtId="44" fontId="20" fillId="3" borderId="32" xfId="0" applyNumberFormat="1" applyFont="1" applyFill="1" applyBorder="1" applyAlignment="1" applyProtection="1">
      <alignment vertical="center"/>
      <protection locked="0"/>
    </xf>
    <xf numFmtId="44" fontId="4" fillId="0" borderId="37" xfId="0" applyNumberFormat="1" applyFont="1" applyBorder="1" applyAlignment="1">
      <alignment vertical="center"/>
    </xf>
    <xf numFmtId="44" fontId="7" fillId="0" borderId="137" xfId="1" applyNumberFormat="1" applyFont="1" applyBorder="1" applyAlignment="1">
      <alignment vertical="center"/>
    </xf>
    <xf numFmtId="44" fontId="4" fillId="0" borderId="74" xfId="0" applyNumberFormat="1" applyFont="1" applyBorder="1" applyAlignment="1">
      <alignment horizontal="left" vertical="center"/>
    </xf>
    <xf numFmtId="44" fontId="4" fillId="0" borderId="138" xfId="1" applyNumberFormat="1" applyFont="1" applyBorder="1" applyAlignment="1">
      <alignment vertical="center"/>
    </xf>
    <xf numFmtId="44" fontId="7" fillId="0" borderId="40" xfId="1" applyNumberFormat="1" applyFont="1" applyBorder="1" applyAlignment="1">
      <alignment vertical="center"/>
    </xf>
    <xf numFmtId="44" fontId="25" fillId="3" borderId="139" xfId="0" applyNumberFormat="1" applyFont="1" applyFill="1" applyBorder="1" applyAlignment="1">
      <alignment vertical="center"/>
    </xf>
    <xf numFmtId="44" fontId="22" fillId="0" borderId="69" xfId="1" applyNumberFormat="1" applyFont="1" applyBorder="1" applyAlignment="1">
      <alignment vertical="center"/>
    </xf>
    <xf numFmtId="0" fontId="18" fillId="0" borderId="21" xfId="0" applyFont="1" applyBorder="1" applyAlignment="1">
      <alignment horizontal="center" vertical="center"/>
    </xf>
    <xf numFmtId="170" fontId="18" fillId="0" borderId="40" xfId="0" applyNumberFormat="1" applyFont="1" applyBorder="1" applyAlignment="1">
      <alignment horizontal="center" vertical="center" wrapText="1"/>
    </xf>
    <xf numFmtId="44" fontId="18" fillId="0" borderId="40"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18" fillId="0" borderId="38" xfId="0" applyFont="1" applyBorder="1" applyAlignment="1">
      <alignment horizontal="center" vertical="center"/>
    </xf>
    <xf numFmtId="43" fontId="20" fillId="3" borderId="52" xfId="1" applyNumberFormat="1" applyFont="1" applyFill="1" applyBorder="1" applyAlignment="1" applyProtection="1">
      <alignment vertical="center"/>
      <protection locked="0"/>
    </xf>
    <xf numFmtId="43" fontId="20" fillId="3" borderId="29" xfId="1" applyNumberFormat="1" applyFont="1" applyFill="1" applyBorder="1" applyAlignment="1" applyProtection="1">
      <alignment vertical="center"/>
      <protection locked="0"/>
    </xf>
    <xf numFmtId="43" fontId="20" fillId="3" borderId="32" xfId="1" applyNumberFormat="1" applyFont="1" applyFill="1" applyBorder="1" applyAlignment="1" applyProtection="1">
      <alignment vertical="center"/>
      <protection locked="0"/>
    </xf>
    <xf numFmtId="43" fontId="7" fillId="0" borderId="14" xfId="0" applyNumberFormat="1" applyFont="1" applyBorder="1" applyAlignment="1">
      <alignment horizontal="right" vertical="center"/>
    </xf>
    <xf numFmtId="43" fontId="7" fillId="0" borderId="7" xfId="0" applyNumberFormat="1" applyFont="1" applyBorder="1" applyAlignment="1">
      <alignment horizontal="right" vertical="center"/>
    </xf>
    <xf numFmtId="43" fontId="14" fillId="0" borderId="34" xfId="0" applyNumberFormat="1" applyFont="1" applyBorder="1" applyAlignment="1">
      <alignment vertical="center"/>
    </xf>
    <xf numFmtId="43" fontId="18" fillId="0" borderId="21" xfId="0" applyNumberFormat="1" applyFont="1" applyBorder="1" applyAlignment="1">
      <alignment horizontal="center" vertical="center"/>
    </xf>
    <xf numFmtId="43" fontId="20" fillId="3" borderId="26" xfId="1" applyNumberFormat="1" applyFont="1" applyFill="1" applyBorder="1" applyAlignment="1" applyProtection="1">
      <alignment vertical="center"/>
      <protection locked="0"/>
    </xf>
    <xf numFmtId="43" fontId="14" fillId="0" borderId="10" xfId="0" applyNumberFormat="1" applyFont="1" applyBorder="1" applyAlignment="1">
      <alignment horizontal="left" vertical="center"/>
    </xf>
    <xf numFmtId="43" fontId="20" fillId="3" borderId="46" xfId="0" applyNumberFormat="1" applyFont="1" applyFill="1" applyBorder="1" applyAlignment="1" applyProtection="1">
      <alignment vertical="center"/>
      <protection locked="0"/>
    </xf>
    <xf numFmtId="44" fontId="14" fillId="0" borderId="16" xfId="0" applyNumberFormat="1" applyFont="1" applyBorder="1" applyAlignment="1">
      <alignment vertical="center"/>
    </xf>
    <xf numFmtId="44" fontId="5" fillId="0" borderId="131" xfId="1" applyNumberFormat="1" applyFont="1" applyBorder="1" applyAlignment="1" applyProtection="1">
      <alignment vertical="center"/>
    </xf>
    <xf numFmtId="44" fontId="5" fillId="0" borderId="132" xfId="1" applyNumberFormat="1" applyFont="1" applyBorder="1" applyAlignment="1" applyProtection="1">
      <alignment vertical="center"/>
    </xf>
    <xf numFmtId="44" fontId="5" fillId="0" borderId="136" xfId="1" applyNumberFormat="1" applyFont="1" applyBorder="1" applyAlignment="1" applyProtection="1">
      <alignment vertical="center"/>
    </xf>
    <xf numFmtId="44" fontId="7" fillId="0" borderId="69" xfId="1" applyNumberFormat="1" applyFont="1" applyBorder="1" applyAlignment="1" applyProtection="1">
      <alignment vertical="center"/>
    </xf>
    <xf numFmtId="44" fontId="5" fillId="0" borderId="108" xfId="1" applyNumberFormat="1" applyFont="1" applyBorder="1" applyAlignment="1" applyProtection="1">
      <alignment vertical="center"/>
    </xf>
    <xf numFmtId="44" fontId="33" fillId="0" borderId="105" xfId="1" applyNumberFormat="1" applyFont="1" applyBorder="1" applyAlignment="1" applyProtection="1">
      <alignment vertical="center"/>
    </xf>
    <xf numFmtId="44" fontId="24" fillId="0" borderId="139" xfId="0" applyNumberFormat="1" applyFont="1" applyFill="1" applyBorder="1" applyAlignment="1">
      <alignment vertical="center"/>
    </xf>
    <xf numFmtId="44" fontId="5" fillId="0" borderId="139" xfId="1" applyNumberFormat="1" applyFont="1" applyBorder="1" applyAlignment="1" applyProtection="1">
      <alignment vertical="center"/>
    </xf>
    <xf numFmtId="43" fontId="20" fillId="3" borderId="65" xfId="1" applyNumberFormat="1" applyFont="1" applyFill="1" applyBorder="1" applyAlignment="1" applyProtection="1">
      <alignment vertical="center"/>
      <protection locked="0"/>
    </xf>
    <xf numFmtId="9" fontId="20" fillId="3" borderId="26" xfId="15" applyFont="1" applyFill="1" applyBorder="1" applyAlignment="1" applyProtection="1">
      <alignment vertical="center"/>
      <protection locked="0"/>
    </xf>
    <xf numFmtId="9" fontId="20" fillId="3" borderId="29" xfId="15" applyFont="1" applyFill="1" applyBorder="1" applyAlignment="1" applyProtection="1">
      <alignment vertical="center"/>
      <protection locked="0"/>
    </xf>
    <xf numFmtId="9" fontId="20" fillId="3" borderId="32" xfId="15" applyFont="1" applyFill="1" applyBorder="1" applyAlignment="1" applyProtection="1">
      <alignment vertical="center"/>
      <protection locked="0"/>
    </xf>
    <xf numFmtId="44" fontId="20" fillId="3" borderId="127" xfId="1" applyNumberFormat="1" applyFont="1" applyFill="1" applyBorder="1" applyAlignment="1" applyProtection="1">
      <alignment vertical="center"/>
      <protection locked="0"/>
    </xf>
    <xf numFmtId="44" fontId="20" fillId="3" borderId="136" xfId="1" applyNumberFormat="1" applyFont="1" applyFill="1" applyBorder="1" applyAlignment="1" applyProtection="1">
      <alignment vertical="center"/>
      <protection locked="0"/>
    </xf>
    <xf numFmtId="44" fontId="22" fillId="0" borderId="121" xfId="1" applyNumberFormat="1" applyFont="1" applyBorder="1" applyAlignment="1">
      <alignment vertical="center"/>
    </xf>
    <xf numFmtId="44" fontId="7" fillId="0" borderId="129" xfId="1" applyNumberFormat="1" applyFont="1" applyBorder="1" applyAlignment="1">
      <alignment vertical="center"/>
    </xf>
    <xf numFmtId="44" fontId="14" fillId="1" borderId="40" xfId="0" applyNumberFormat="1" applyFont="1" applyFill="1" applyBorder="1" applyAlignment="1" applyProtection="1">
      <alignment horizontal="right" vertical="center"/>
    </xf>
    <xf numFmtId="49" fontId="18" fillId="3" borderId="69" xfId="0" applyNumberFormat="1" applyFont="1" applyFill="1" applyBorder="1" applyAlignment="1" applyProtection="1">
      <alignment vertical="center"/>
      <protection locked="0"/>
    </xf>
    <xf numFmtId="44" fontId="4" fillId="3" borderId="121" xfId="0" applyNumberFormat="1" applyFont="1" applyFill="1" applyBorder="1" applyAlignment="1" applyProtection="1">
      <alignment horizontal="right" vertical="center"/>
      <protection locked="0"/>
    </xf>
    <xf numFmtId="44" fontId="4" fillId="3" borderId="40" xfId="0" applyNumberFormat="1" applyFont="1" applyFill="1" applyBorder="1" applyAlignment="1" applyProtection="1">
      <alignment horizontal="right" vertical="center"/>
      <protection locked="0"/>
    </xf>
    <xf numFmtId="44" fontId="4" fillId="3" borderId="133" xfId="0" applyNumberFormat="1" applyFont="1" applyFill="1" applyBorder="1" applyAlignment="1" applyProtection="1">
      <alignment horizontal="right" vertical="center"/>
      <protection locked="0"/>
    </xf>
    <xf numFmtId="44" fontId="4" fillId="9" borderId="140" xfId="0" applyNumberFormat="1" applyFont="1" applyFill="1" applyBorder="1" applyAlignment="1" applyProtection="1">
      <alignment horizontal="right" vertical="center"/>
    </xf>
    <xf numFmtId="44" fontId="4" fillId="9" borderId="141" xfId="0" applyNumberFormat="1" applyFont="1" applyFill="1" applyBorder="1" applyAlignment="1" applyProtection="1">
      <alignment horizontal="right" vertical="center"/>
    </xf>
    <xf numFmtId="44" fontId="17" fillId="9" borderId="141" xfId="0" applyNumberFormat="1" applyFont="1" applyFill="1" applyBorder="1" applyAlignment="1" applyProtection="1">
      <alignment horizontal="right" vertical="center"/>
    </xf>
    <xf numFmtId="44" fontId="17" fillId="3" borderId="57" xfId="0" applyNumberFormat="1" applyFont="1" applyFill="1" applyBorder="1" applyAlignment="1" applyProtection="1">
      <alignment horizontal="right" vertical="center"/>
      <protection locked="0"/>
    </xf>
    <xf numFmtId="44" fontId="17" fillId="3" borderId="142" xfId="0" applyNumberFormat="1" applyFont="1" applyFill="1" applyBorder="1" applyAlignment="1" applyProtection="1">
      <alignment horizontal="right" vertical="center"/>
      <protection locked="0"/>
    </xf>
    <xf numFmtId="44" fontId="14" fillId="9" borderId="143" xfId="0" applyNumberFormat="1" applyFont="1" applyFill="1" applyBorder="1" applyAlignment="1" applyProtection="1">
      <alignment horizontal="right" vertical="center"/>
    </xf>
    <xf numFmtId="44" fontId="14" fillId="9" borderId="135" xfId="0" applyNumberFormat="1" applyFont="1" applyFill="1" applyBorder="1" applyAlignment="1" applyProtection="1">
      <alignment horizontal="right" vertical="center"/>
    </xf>
    <xf numFmtId="0" fontId="14" fillId="0" borderId="144" xfId="0" applyFont="1" applyBorder="1" applyAlignment="1">
      <alignment horizontal="right" vertical="center"/>
    </xf>
    <xf numFmtId="0" fontId="17" fillId="0" borderId="145" xfId="0" applyFont="1" applyFill="1" applyBorder="1" applyAlignment="1" applyProtection="1">
      <alignment horizontal="right" vertical="center"/>
    </xf>
    <xf numFmtId="0" fontId="24" fillId="0" borderId="146" xfId="0" applyFont="1" applyFill="1" applyBorder="1" applyAlignment="1" applyProtection="1">
      <alignment horizontal="right" vertical="center"/>
    </xf>
    <xf numFmtId="0" fontId="26" fillId="3" borderId="13"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xf>
    <xf numFmtId="1" fontId="87" fillId="3" borderId="21" xfId="0" applyNumberFormat="1" applyFont="1" applyFill="1" applyBorder="1" applyAlignment="1" applyProtection="1">
      <alignment horizontal="center" vertical="center"/>
      <protection locked="0"/>
    </xf>
    <xf numFmtId="0" fontId="26" fillId="0" borderId="21" xfId="0" applyFont="1" applyBorder="1" applyAlignment="1">
      <alignment horizontal="right" vertical="center"/>
    </xf>
    <xf numFmtId="44" fontId="26" fillId="3" borderId="40" xfId="0" applyNumberFormat="1" applyFont="1" applyFill="1" applyBorder="1" applyAlignment="1" applyProtection="1">
      <alignment vertical="center"/>
      <protection locked="0"/>
    </xf>
    <xf numFmtId="0" fontId="14" fillId="0" borderId="145" xfId="0" applyFont="1" applyBorder="1" applyAlignment="1" applyProtection="1">
      <alignment horizontal="right" vertical="center"/>
    </xf>
    <xf numFmtId="0" fontId="26" fillId="0" borderId="0" xfId="0" applyFont="1" applyFill="1" applyBorder="1" applyAlignment="1" applyProtection="1">
      <alignment horizontal="center" vertical="center"/>
    </xf>
    <xf numFmtId="0" fontId="89" fillId="0" borderId="146" xfId="0" applyFont="1" applyFill="1" applyBorder="1" applyAlignment="1" applyProtection="1">
      <alignment horizontal="right" vertical="center"/>
    </xf>
    <xf numFmtId="9" fontId="26" fillId="3" borderId="21"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0" fontId="14" fillId="0" borderId="144" xfId="0" applyFont="1" applyBorder="1" applyAlignment="1" applyProtection="1">
      <alignment horizontal="right" vertical="center"/>
    </xf>
    <xf numFmtId="44" fontId="4" fillId="3" borderId="57" xfId="0" applyNumberFormat="1" applyFont="1" applyFill="1" applyBorder="1" applyAlignment="1" applyProtection="1">
      <alignment horizontal="right" vertical="center"/>
    </xf>
    <xf numFmtId="44" fontId="4" fillId="3" borderId="121" xfId="0" applyNumberFormat="1" applyFont="1" applyFill="1" applyBorder="1" applyAlignment="1" applyProtection="1">
      <alignment horizontal="right" vertical="center"/>
    </xf>
    <xf numFmtId="44" fontId="4" fillId="3" borderId="147" xfId="0" applyNumberFormat="1" applyFont="1" applyFill="1" applyBorder="1" applyAlignment="1" applyProtection="1">
      <alignment horizontal="right" vertical="center"/>
    </xf>
    <xf numFmtId="44" fontId="4" fillId="3" borderId="40" xfId="0" applyNumberFormat="1" applyFont="1" applyFill="1" applyBorder="1" applyAlignment="1" applyProtection="1">
      <alignment horizontal="right" vertical="center"/>
    </xf>
    <xf numFmtId="44" fontId="4" fillId="3" borderId="148" xfId="0" applyNumberFormat="1" applyFont="1" applyFill="1" applyBorder="1" applyAlignment="1" applyProtection="1">
      <alignment horizontal="right" vertical="center"/>
    </xf>
    <xf numFmtId="44" fontId="4" fillId="3" borderId="133" xfId="0" applyNumberFormat="1" applyFont="1" applyFill="1" applyBorder="1" applyAlignment="1" applyProtection="1">
      <alignment horizontal="right" vertical="center"/>
    </xf>
    <xf numFmtId="44" fontId="17" fillId="3" borderId="57" xfId="0" applyNumberFormat="1" applyFont="1" applyFill="1" applyBorder="1" applyAlignment="1" applyProtection="1">
      <alignment horizontal="right" vertical="center"/>
    </xf>
    <xf numFmtId="44" fontId="17" fillId="3" borderId="142" xfId="0" applyNumberFormat="1" applyFont="1" applyFill="1" applyBorder="1" applyAlignment="1" applyProtection="1">
      <alignment horizontal="right" vertical="center"/>
    </xf>
    <xf numFmtId="0" fontId="26" fillId="0" borderId="0" xfId="0" applyFont="1" applyFill="1"/>
    <xf numFmtId="0" fontId="90" fillId="0" borderId="0" xfId="0" applyFont="1" applyFill="1"/>
    <xf numFmtId="0" fontId="22" fillId="0" borderId="110" xfId="0" applyFont="1" applyFill="1" applyBorder="1" applyAlignment="1"/>
    <xf numFmtId="0" fontId="22" fillId="0" borderId="111" xfId="0" applyFont="1" applyFill="1" applyBorder="1" applyAlignment="1"/>
    <xf numFmtId="0" fontId="22" fillId="0" borderId="111" xfId="0" applyFont="1" applyFill="1" applyBorder="1" applyAlignment="1" applyProtection="1">
      <alignment wrapText="1"/>
    </xf>
    <xf numFmtId="0" fontId="22" fillId="0" borderId="111" xfId="0" applyFont="1" applyFill="1" applyBorder="1" applyAlignment="1" applyProtection="1"/>
    <xf numFmtId="0" fontId="22" fillId="0" borderId="111" xfId="0" applyFont="1" applyFill="1" applyBorder="1" applyAlignment="1" applyProtection="1">
      <alignment horizontal="center" wrapText="1"/>
    </xf>
    <xf numFmtId="0" fontId="22" fillId="0" borderId="112" xfId="0" applyFont="1" applyFill="1" applyBorder="1" applyAlignment="1">
      <alignment horizontal="center"/>
    </xf>
    <xf numFmtId="0" fontId="25" fillId="0" borderId="113" xfId="0" applyFont="1" applyFill="1" applyBorder="1" applyAlignment="1">
      <alignment vertical="center"/>
    </xf>
    <xf numFmtId="0" fontId="25" fillId="0" borderId="21" xfId="0" applyFont="1" applyFill="1" applyBorder="1" applyAlignment="1">
      <alignment horizontal="left" vertical="center" wrapText="1"/>
    </xf>
    <xf numFmtId="9" fontId="25" fillId="0" borderId="21" xfId="15" applyFont="1" applyFill="1" applyBorder="1" applyAlignment="1">
      <alignment horizontal="center" vertical="center" wrapText="1"/>
    </xf>
    <xf numFmtId="0" fontId="25" fillId="0" borderId="21" xfId="0" applyFont="1" applyFill="1" applyBorder="1" applyAlignment="1">
      <alignment vertical="center"/>
    </xf>
    <xf numFmtId="9" fontId="25" fillId="0" borderId="21" xfId="15" applyFont="1" applyFill="1" applyBorder="1" applyAlignment="1">
      <alignment vertical="center"/>
    </xf>
    <xf numFmtId="10" fontId="25" fillId="0" borderId="114" xfId="0" applyNumberFormat="1" applyFont="1" applyFill="1" applyBorder="1" applyAlignment="1">
      <alignment vertical="center"/>
    </xf>
    <xf numFmtId="0" fontId="25" fillId="0" borderId="115" xfId="0" applyFont="1" applyFill="1" applyBorder="1" applyAlignment="1">
      <alignment vertical="center"/>
    </xf>
    <xf numFmtId="0" fontId="25" fillId="0" borderId="116" xfId="0" applyFont="1" applyFill="1" applyBorder="1" applyAlignment="1">
      <alignment horizontal="left" vertical="center" wrapText="1"/>
    </xf>
    <xf numFmtId="9" fontId="25" fillId="0" borderId="116" xfId="15" applyFont="1" applyFill="1" applyBorder="1" applyAlignment="1">
      <alignment horizontal="center" vertical="center" wrapText="1"/>
    </xf>
    <xf numFmtId="0" fontId="25" fillId="0" borderId="116" xfId="0" applyFont="1" applyFill="1" applyBorder="1" applyAlignment="1">
      <alignment vertical="center"/>
    </xf>
    <xf numFmtId="9" fontId="25" fillId="0" borderId="116" xfId="15" applyFont="1" applyFill="1" applyBorder="1" applyAlignment="1">
      <alignment vertical="center"/>
    </xf>
    <xf numFmtId="10" fontId="25" fillId="0" borderId="117" xfId="0" applyNumberFormat="1" applyFont="1" applyFill="1" applyBorder="1" applyAlignment="1">
      <alignment vertical="center"/>
    </xf>
    <xf numFmtId="0" fontId="0" fillId="0" borderId="0" xfId="0" applyBorder="1"/>
    <xf numFmtId="0" fontId="0" fillId="0" borderId="5" xfId="0" applyBorder="1"/>
    <xf numFmtId="169" fontId="4" fillId="0" borderId="0" xfId="15" applyNumberFormat="1" applyFont="1" applyFill="1" applyBorder="1" applyAlignment="1" applyProtection="1">
      <alignment vertical="center"/>
    </xf>
    <xf numFmtId="169" fontId="5" fillId="0" borderId="0" xfId="15" applyNumberFormat="1" applyFont="1" applyFill="1" applyBorder="1" applyAlignment="1" applyProtection="1">
      <alignment vertical="center"/>
    </xf>
    <xf numFmtId="169" fontId="14" fillId="0" borderId="0" xfId="0" applyNumberFormat="1" applyFont="1" applyBorder="1" applyAlignment="1" applyProtection="1">
      <alignment vertical="center"/>
    </xf>
    <xf numFmtId="0" fontId="48" fillId="0" borderId="8" xfId="0" applyFont="1" applyFill="1" applyBorder="1" applyAlignment="1" applyProtection="1">
      <alignment vertical="center"/>
    </xf>
    <xf numFmtId="0" fontId="0" fillId="3" borderId="2" xfId="0" applyFill="1" applyBorder="1"/>
    <xf numFmtId="173" fontId="91" fillId="0" borderId="2" xfId="13" applyNumberFormat="1" applyFont="1" applyFill="1" applyBorder="1" applyAlignment="1" applyProtection="1">
      <alignment vertical="center"/>
    </xf>
    <xf numFmtId="173" fontId="91" fillId="3" borderId="2" xfId="13" applyNumberFormat="1" applyFont="1" applyFill="1" applyBorder="1" applyAlignment="1" applyProtection="1">
      <alignment vertical="center"/>
      <protection locked="0"/>
    </xf>
    <xf numFmtId="49" fontId="68" fillId="10" borderId="12" xfId="0" applyNumberFormat="1" applyFont="1" applyFill="1" applyBorder="1" applyAlignment="1" applyProtection="1">
      <alignment horizontal="center" vertical="center"/>
    </xf>
    <xf numFmtId="179" fontId="20" fillId="10" borderId="8" xfId="0" applyNumberFormat="1" applyFont="1" applyFill="1" applyBorder="1" applyAlignment="1" applyProtection="1">
      <alignment vertical="center"/>
    </xf>
    <xf numFmtId="0" fontId="4" fillId="10" borderId="8" xfId="0" applyFont="1" applyFill="1" applyBorder="1" applyAlignment="1" applyProtection="1">
      <alignment vertical="center"/>
    </xf>
    <xf numFmtId="179" fontId="5" fillId="10" borderId="120" xfId="0" applyNumberFormat="1" applyFont="1" applyFill="1" applyBorder="1" applyAlignment="1" applyProtection="1">
      <alignment vertical="center"/>
    </xf>
    <xf numFmtId="44" fontId="26" fillId="0" borderId="120" xfId="0" applyNumberFormat="1" applyFont="1" applyFill="1" applyBorder="1" applyAlignment="1" applyProtection="1">
      <alignment vertical="center"/>
    </xf>
    <xf numFmtId="10" fontId="26" fillId="0" borderId="8" xfId="0" applyNumberFormat="1" applyFont="1" applyFill="1" applyBorder="1" applyAlignment="1" applyProtection="1">
      <alignment horizontal="center" vertical="center"/>
    </xf>
    <xf numFmtId="0" fontId="18" fillId="0" borderId="54" xfId="0" applyFont="1" applyBorder="1" applyAlignment="1" applyProtection="1">
      <alignment vertical="center"/>
    </xf>
    <xf numFmtId="0" fontId="16" fillId="5" borderId="149" xfId="0" applyFont="1" applyFill="1" applyBorder="1" applyAlignment="1" applyProtection="1">
      <alignment horizontal="center" vertical="top" wrapText="1"/>
    </xf>
    <xf numFmtId="0" fontId="71" fillId="5" borderId="150" xfId="0" applyFont="1" applyFill="1" applyBorder="1" applyAlignment="1" applyProtection="1">
      <alignment horizontal="left" vertical="top"/>
    </xf>
    <xf numFmtId="44" fontId="4" fillId="3" borderId="50" xfId="0" applyNumberFormat="1" applyFont="1" applyFill="1" applyBorder="1" applyAlignment="1" applyProtection="1">
      <alignment horizontal="right" vertical="center"/>
      <protection locked="0"/>
    </xf>
    <xf numFmtId="44" fontId="4" fillId="3" borderId="52" xfId="0" applyNumberFormat="1" applyFont="1" applyFill="1" applyBorder="1" applyAlignment="1" applyProtection="1">
      <alignment horizontal="right" vertical="center"/>
      <protection locked="0"/>
    </xf>
    <xf numFmtId="44" fontId="4" fillId="3" borderId="38" xfId="0" applyNumberFormat="1" applyFont="1" applyFill="1" applyBorder="1" applyAlignment="1" applyProtection="1">
      <alignment horizontal="right" vertical="center"/>
      <protection locked="0"/>
    </xf>
    <xf numFmtId="44" fontId="4" fillId="3" borderId="21" xfId="0" applyNumberFormat="1" applyFont="1" applyFill="1" applyBorder="1" applyAlignment="1" applyProtection="1">
      <alignment horizontal="right" vertical="center"/>
      <protection locked="0"/>
    </xf>
    <xf numFmtId="44" fontId="4" fillId="3" borderId="151" xfId="0" applyNumberFormat="1" applyFont="1" applyFill="1" applyBorder="1" applyAlignment="1" applyProtection="1">
      <alignment horizontal="right" vertical="center"/>
      <protection locked="0"/>
    </xf>
    <xf numFmtId="44" fontId="4" fillId="3" borderId="152" xfId="0" applyNumberFormat="1" applyFont="1" applyFill="1" applyBorder="1" applyAlignment="1" applyProtection="1">
      <alignment horizontal="right" vertical="center"/>
      <protection locked="0"/>
    </xf>
    <xf numFmtId="44" fontId="4" fillId="9" borderId="153" xfId="0" applyNumberFormat="1" applyFont="1" applyFill="1" applyBorder="1" applyAlignment="1" applyProtection="1">
      <alignment horizontal="right" vertical="center"/>
    </xf>
    <xf numFmtId="44" fontId="4" fillId="9" borderId="154" xfId="0" applyNumberFormat="1" applyFont="1" applyFill="1" applyBorder="1" applyAlignment="1" applyProtection="1">
      <alignment horizontal="right" vertical="center"/>
    </xf>
    <xf numFmtId="0" fontId="24" fillId="3" borderId="35"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1" fontId="87" fillId="3" borderId="21" xfId="0" applyNumberFormat="1" applyFont="1" applyFill="1" applyBorder="1" applyAlignment="1" applyProtection="1">
      <alignment horizontal="center" vertical="center"/>
    </xf>
    <xf numFmtId="0" fontId="26" fillId="0" borderId="21" xfId="0" applyFont="1" applyBorder="1" applyAlignment="1" applyProtection="1">
      <alignment horizontal="right" vertical="center"/>
    </xf>
    <xf numFmtId="44" fontId="26" fillId="3" borderId="40" xfId="0" applyNumberFormat="1" applyFont="1" applyFill="1" applyBorder="1" applyAlignment="1" applyProtection="1">
      <alignment vertical="center"/>
    </xf>
    <xf numFmtId="9" fontId="26" fillId="3" borderId="21"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0" fontId="24" fillId="3" borderId="103" xfId="0" applyFont="1" applyFill="1" applyBorder="1" applyAlignment="1" applyProtection="1">
      <alignment horizontal="center" vertical="center"/>
    </xf>
    <xf numFmtId="0" fontId="4" fillId="0" borderId="21" xfId="0" applyFont="1" applyBorder="1"/>
    <xf numFmtId="0" fontId="4" fillId="0" borderId="21" xfId="0" applyFont="1" applyBorder="1" applyAlignment="1">
      <alignment horizontal="left"/>
    </xf>
    <xf numFmtId="0" fontId="4" fillId="0" borderId="21" xfId="0" applyFont="1" applyBorder="1" applyAlignment="1">
      <alignment horizontal="center"/>
    </xf>
    <xf numFmtId="0" fontId="25" fillId="0" borderId="21" xfId="0" applyFont="1" applyBorder="1"/>
    <xf numFmtId="0" fontId="25" fillId="0" borderId="21" xfId="0" applyFont="1" applyBorder="1" applyAlignment="1">
      <alignment horizontal="left"/>
    </xf>
    <xf numFmtId="0" fontId="25" fillId="0" borderId="21" xfId="0" applyFont="1" applyBorder="1" applyAlignment="1">
      <alignment horizontal="center"/>
    </xf>
    <xf numFmtId="0" fontId="16" fillId="0" borderId="0" xfId="0" applyFont="1" applyAlignment="1">
      <alignment horizontal="center" vertical="top" wrapText="1"/>
    </xf>
    <xf numFmtId="0" fontId="14" fillId="0" borderId="0" xfId="0" applyFont="1" applyAlignment="1">
      <alignment horizontal="center" vertical="top" wrapText="1"/>
    </xf>
    <xf numFmtId="0" fontId="93" fillId="0" borderId="0" xfId="0" applyFont="1" applyAlignment="1">
      <alignment vertical="center" wrapText="1"/>
    </xf>
    <xf numFmtId="0" fontId="94" fillId="0" borderId="0" xfId="0" applyFont="1" applyAlignment="1">
      <alignment vertical="center" wrapText="1"/>
    </xf>
    <xf numFmtId="0" fontId="25" fillId="0" borderId="0" xfId="0" applyFont="1" applyAlignment="1">
      <alignment vertical="center" wrapText="1"/>
    </xf>
    <xf numFmtId="0" fontId="23" fillId="2" borderId="22" xfId="0" applyFont="1" applyFill="1" applyBorder="1" applyAlignment="1" applyProtection="1">
      <alignment horizontal="right" vertical="center"/>
    </xf>
    <xf numFmtId="184" fontId="43" fillId="0" borderId="10" xfId="0" applyNumberFormat="1" applyFont="1" applyBorder="1" applyAlignment="1">
      <alignment horizontal="left" vertical="center"/>
    </xf>
    <xf numFmtId="178" fontId="43" fillId="0" borderId="0" xfId="0" applyNumberFormat="1" applyFont="1" applyBorder="1" applyAlignment="1">
      <alignment horizontal="left" vertical="center"/>
    </xf>
    <xf numFmtId="176" fontId="20" fillId="0" borderId="42" xfId="0" applyNumberFormat="1" applyFont="1" applyFill="1" applyBorder="1" applyAlignment="1" applyProtection="1">
      <alignment vertical="center"/>
    </xf>
    <xf numFmtId="176" fontId="20" fillId="0" borderId="46" xfId="0" applyNumberFormat="1" applyFont="1" applyFill="1" applyBorder="1" applyAlignment="1" applyProtection="1">
      <alignment vertical="center"/>
    </xf>
    <xf numFmtId="0" fontId="14" fillId="0" borderId="9" xfId="0" applyFont="1" applyBorder="1"/>
    <xf numFmtId="0" fontId="1" fillId="0" borderId="4" xfId="0" applyFont="1" applyBorder="1"/>
    <xf numFmtId="0" fontId="1" fillId="0" borderId="17" xfId="0" applyFont="1" applyBorder="1"/>
    <xf numFmtId="0" fontId="14" fillId="0" borderId="2" xfId="0" applyFont="1" applyBorder="1"/>
    <xf numFmtId="0" fontId="1" fillId="0" borderId="0" xfId="0" applyFont="1" applyBorder="1"/>
    <xf numFmtId="0" fontId="16"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184" fontId="7" fillId="0" borderId="83" xfId="0" applyNumberFormat="1" applyFont="1" applyBorder="1" applyAlignment="1">
      <alignment horizontal="left"/>
    </xf>
    <xf numFmtId="0" fontId="1" fillId="0" borderId="0" xfId="0" applyFont="1" applyBorder="1" applyAlignment="1">
      <alignment horizontal="right"/>
    </xf>
    <xf numFmtId="182" fontId="1" fillId="0" borderId="173" xfId="0" quotePrefix="1" applyNumberFormat="1" applyFont="1" applyBorder="1" applyAlignment="1">
      <alignment horizontal="center"/>
    </xf>
    <xf numFmtId="0" fontId="1" fillId="0" borderId="174" xfId="0" applyFont="1" applyBorder="1"/>
    <xf numFmtId="0" fontId="7" fillId="0" borderId="0" xfId="0" applyFont="1" applyBorder="1"/>
    <xf numFmtId="0" fontId="1" fillId="0" borderId="83" xfId="0" applyFont="1" applyBorder="1" applyAlignment="1">
      <alignment vertical="center"/>
    </xf>
    <xf numFmtId="0" fontId="1" fillId="0" borderId="77" xfId="0" applyFont="1" applyBorder="1"/>
    <xf numFmtId="0" fontId="1" fillId="0" borderId="175" xfId="0" applyFont="1" applyBorder="1"/>
    <xf numFmtId="0" fontId="7" fillId="0" borderId="77" xfId="0" applyFont="1" applyBorder="1"/>
    <xf numFmtId="178" fontId="1" fillId="0" borderId="145" xfId="0" applyNumberFormat="1" applyFont="1" applyBorder="1" applyAlignment="1">
      <alignment horizontal="center"/>
    </xf>
    <xf numFmtId="0" fontId="1" fillId="0" borderId="145" xfId="0" applyFont="1" applyBorder="1"/>
    <xf numFmtId="49" fontId="1" fillId="0" borderId="0" xfId="0" applyNumberFormat="1" applyFont="1" applyBorder="1"/>
    <xf numFmtId="0" fontId="7" fillId="0" borderId="83" xfId="0" applyFont="1" applyFill="1" applyBorder="1"/>
    <xf numFmtId="0" fontId="1" fillId="0" borderId="83" xfId="0" applyFont="1" applyFill="1" applyBorder="1"/>
    <xf numFmtId="0" fontId="1" fillId="0" borderId="83" xfId="0" applyFont="1" applyBorder="1"/>
    <xf numFmtId="0" fontId="1" fillId="0" borderId="173" xfId="0" applyFont="1" applyBorder="1"/>
    <xf numFmtId="49" fontId="1" fillId="0" borderId="5"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83" xfId="0" applyNumberFormat="1" applyFont="1" applyBorder="1" applyAlignment="1"/>
    <xf numFmtId="0" fontId="1" fillId="0" borderId="74" xfId="0" applyFont="1" applyBorder="1"/>
    <xf numFmtId="0" fontId="16" fillId="0" borderId="2" xfId="0" quotePrefix="1" applyFont="1" applyBorder="1" applyAlignment="1">
      <alignment horizontal="center"/>
    </xf>
    <xf numFmtId="0" fontId="7" fillId="0" borderId="121" xfId="0" applyFont="1" applyBorder="1" applyAlignment="1">
      <alignment horizontal="center"/>
    </xf>
    <xf numFmtId="0" fontId="1" fillId="0" borderId="0" xfId="0" applyFont="1" applyFill="1" applyBorder="1"/>
    <xf numFmtId="0" fontId="1" fillId="0" borderId="108" xfId="0" applyFont="1" applyBorder="1"/>
    <xf numFmtId="170" fontId="1" fillId="0" borderId="176" xfId="0" applyNumberFormat="1" applyFont="1" applyBorder="1"/>
    <xf numFmtId="0" fontId="1" fillId="0" borderId="10" xfId="0" applyFont="1" applyBorder="1"/>
    <xf numFmtId="44" fontId="1" fillId="0" borderId="121" xfId="0" applyNumberFormat="1" applyFont="1" applyBorder="1"/>
    <xf numFmtId="0" fontId="1" fillId="0" borderId="121" xfId="0" applyFont="1" applyBorder="1"/>
    <xf numFmtId="0" fontId="7" fillId="0" borderId="50" xfId="0" applyFont="1" applyBorder="1" applyAlignment="1">
      <alignment horizontal="center"/>
    </xf>
    <xf numFmtId="0" fontId="1" fillId="0" borderId="50" xfId="0" applyFont="1" applyBorder="1"/>
    <xf numFmtId="0" fontId="1" fillId="0" borderId="0" xfId="0" applyFont="1"/>
    <xf numFmtId="44" fontId="1" fillId="0" borderId="177" xfId="0" applyNumberFormat="1" applyFont="1" applyBorder="1"/>
    <xf numFmtId="170" fontId="1" fillId="0" borderId="121" xfId="0" applyNumberFormat="1" applyFont="1" applyBorder="1"/>
    <xf numFmtId="170" fontId="1" fillId="0" borderId="178" xfId="0" applyNumberFormat="1" applyFont="1" applyBorder="1"/>
    <xf numFmtId="170" fontId="1" fillId="0" borderId="179" xfId="0" applyNumberFormat="1" applyFont="1" applyBorder="1"/>
    <xf numFmtId="170" fontId="1" fillId="0" borderId="52" xfId="0" applyNumberFormat="1" applyFont="1" applyBorder="1"/>
    <xf numFmtId="170" fontId="1" fillId="0" borderId="180" xfId="0" applyNumberFormat="1" applyFont="1" applyBorder="1"/>
    <xf numFmtId="0" fontId="7" fillId="0" borderId="2" xfId="0" applyFont="1" applyBorder="1" applyAlignment="1">
      <alignment horizontal="right"/>
    </xf>
    <xf numFmtId="170" fontId="7" fillId="0" borderId="181" xfId="0" applyNumberFormat="1" applyFont="1" applyBorder="1"/>
    <xf numFmtId="170" fontId="7" fillId="0" borderId="152" xfId="0" applyNumberFormat="1" applyFont="1" applyBorder="1"/>
    <xf numFmtId="0" fontId="1" fillId="0" borderId="182" xfId="0" applyFont="1" applyBorder="1"/>
    <xf numFmtId="0" fontId="7" fillId="0" borderId="48" xfId="0" applyFont="1" applyBorder="1" applyAlignment="1">
      <alignment vertical="center" wrapText="1"/>
    </xf>
    <xf numFmtId="0" fontId="7" fillId="0" borderId="1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51" xfId="0" applyFont="1" applyFill="1" applyBorder="1" applyAlignment="1">
      <alignment horizontal="left"/>
    </xf>
    <xf numFmtId="0" fontId="1" fillId="0" borderId="13" xfId="0" applyFont="1" applyBorder="1"/>
    <xf numFmtId="0" fontId="7" fillId="0" borderId="0" xfId="0" applyFont="1" applyFill="1" applyBorder="1"/>
    <xf numFmtId="170" fontId="7" fillId="0" borderId="181" xfId="0" applyNumberFormat="1" applyFont="1" applyBorder="1" applyAlignment="1">
      <alignment vertical="center"/>
    </xf>
    <xf numFmtId="0" fontId="14" fillId="0" borderId="50" xfId="0" applyFont="1" applyBorder="1"/>
    <xf numFmtId="0" fontId="1" fillId="0" borderId="51" xfId="0" applyFont="1" applyBorder="1"/>
    <xf numFmtId="170" fontId="1" fillId="0" borderId="177" xfId="0" applyNumberFormat="1" applyFont="1" applyBorder="1"/>
    <xf numFmtId="0" fontId="1" fillId="0" borderId="51" xfId="0" applyFont="1" applyFill="1" applyBorder="1"/>
    <xf numFmtId="170" fontId="1" fillId="0" borderId="181" xfId="0" applyNumberFormat="1" applyFont="1" applyBorder="1"/>
    <xf numFmtId="170" fontId="1" fillId="0" borderId="0" xfId="0" applyNumberFormat="1" applyFont="1" applyBorder="1"/>
    <xf numFmtId="0" fontId="16" fillId="0" borderId="50"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0" fontId="1" fillId="0" borderId="116" xfId="0" applyNumberFormat="1" applyFont="1" applyBorder="1" applyAlignment="1"/>
    <xf numFmtId="170" fontId="1" fillId="0" borderId="21" xfId="0" applyNumberFormat="1" applyFont="1" applyBorder="1"/>
    <xf numFmtId="170" fontId="1" fillId="0" borderId="183" xfId="0" applyNumberFormat="1" applyFont="1" applyBorder="1"/>
    <xf numFmtId="0" fontId="1" fillId="0" borderId="0" xfId="0" applyFont="1" applyFill="1" applyBorder="1" applyAlignment="1"/>
    <xf numFmtId="170" fontId="1" fillId="0" borderId="181" xfId="0" applyNumberFormat="1" applyFont="1" applyBorder="1" applyAlignment="1"/>
    <xf numFmtId="0" fontId="1" fillId="0" borderId="34" xfId="0" applyFont="1" applyFill="1" applyBorder="1"/>
    <xf numFmtId="0" fontId="1" fillId="0" borderId="48" xfId="0" applyFont="1" applyBorder="1"/>
    <xf numFmtId="0" fontId="1" fillId="0" borderId="34" xfId="0" applyFont="1" applyBorder="1"/>
    <xf numFmtId="0" fontId="7" fillId="0" borderId="13" xfId="0" applyFont="1" applyBorder="1"/>
    <xf numFmtId="170" fontId="7" fillId="0" borderId="176"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133" xfId="0" applyNumberFormat="1" applyFont="1" applyBorder="1"/>
    <xf numFmtId="0" fontId="1" fillId="0" borderId="10" xfId="0" applyFont="1" applyFill="1" applyBorder="1"/>
    <xf numFmtId="170" fontId="7" fillId="0" borderId="133" xfId="0" applyNumberFormat="1" applyFont="1" applyBorder="1"/>
    <xf numFmtId="0" fontId="14" fillId="0" borderId="150" xfId="0" applyFont="1" applyBorder="1"/>
    <xf numFmtId="0" fontId="96" fillId="0" borderId="7" xfId="0" applyFont="1" applyBorder="1"/>
    <xf numFmtId="0" fontId="1" fillId="0" borderId="7" xfId="0" applyFont="1" applyBorder="1"/>
    <xf numFmtId="0" fontId="1" fillId="0" borderId="22" xfId="0" applyFont="1" applyBorder="1"/>
    <xf numFmtId="0" fontId="7" fillId="0" borderId="31" xfId="0" applyFont="1" applyBorder="1" applyAlignment="1"/>
    <xf numFmtId="0" fontId="97" fillId="0" borderId="9" xfId="0" applyFont="1" applyBorder="1"/>
    <xf numFmtId="0" fontId="97" fillId="0" borderId="4" xfId="0" applyFont="1" applyBorder="1"/>
    <xf numFmtId="0" fontId="7" fillId="0" borderId="4" xfId="0" applyFont="1" applyBorder="1"/>
    <xf numFmtId="0" fontId="1" fillId="0" borderId="9" xfId="0" applyFont="1" applyBorder="1"/>
    <xf numFmtId="0" fontId="1" fillId="0" borderId="2" xfId="0" applyFont="1" applyBorder="1"/>
    <xf numFmtId="0" fontId="7" fillId="0" borderId="0" xfId="0" applyFont="1"/>
    <xf numFmtId="0" fontId="7" fillId="0" borderId="0" xfId="0" applyFont="1" applyAlignment="1">
      <alignment horizontal="center"/>
    </xf>
    <xf numFmtId="177" fontId="1" fillId="0" borderId="83" xfId="0" applyNumberFormat="1" applyFont="1" applyBorder="1" applyAlignment="1">
      <alignment horizontal="center"/>
    </xf>
    <xf numFmtId="0" fontId="7" fillId="0" borderId="0" xfId="0" applyFont="1" applyAlignment="1"/>
    <xf numFmtId="184" fontId="1" fillId="0" borderId="173"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83" xfId="0" applyFont="1" applyBorder="1" applyAlignment="1">
      <alignment horizontal="right"/>
    </xf>
    <xf numFmtId="0" fontId="1" fillId="0" borderId="0" xfId="0" applyFont="1" applyAlignment="1">
      <alignment horizontal="right"/>
    </xf>
    <xf numFmtId="0" fontId="7" fillId="0" borderId="23" xfId="0" applyFont="1" applyBorder="1"/>
    <xf numFmtId="0" fontId="7" fillId="0" borderId="15" xfId="0" applyFont="1" applyBorder="1"/>
    <xf numFmtId="0" fontId="1" fillId="0" borderId="15" xfId="0" applyFont="1" applyBorder="1"/>
    <xf numFmtId="0" fontId="1" fillId="0" borderId="48" xfId="0" applyFont="1" applyBorder="1" applyAlignment="1"/>
    <xf numFmtId="0" fontId="7" fillId="0" borderId="14" xfId="0" applyFont="1" applyBorder="1"/>
    <xf numFmtId="0" fontId="1" fillId="0" borderId="26" xfId="0" applyFont="1" applyBorder="1" applyAlignment="1">
      <alignment horizontal="center"/>
    </xf>
    <xf numFmtId="0" fontId="1" fillId="0" borderId="15" xfId="0" applyFont="1" applyBorder="1" applyAlignment="1">
      <alignment horizontal="center"/>
    </xf>
    <xf numFmtId="0" fontId="1" fillId="0" borderId="39" xfId="0" applyFont="1" applyBorder="1" applyAlignment="1">
      <alignment horizontal="center"/>
    </xf>
    <xf numFmtId="0" fontId="1" fillId="0" borderId="34" xfId="0" applyFont="1" applyBorder="1" applyAlignment="1">
      <alignment horizontal="center"/>
    </xf>
    <xf numFmtId="0" fontId="1" fillId="0" borderId="108" xfId="0" applyFont="1" applyBorder="1" applyAlignment="1">
      <alignment horizontal="center"/>
    </xf>
    <xf numFmtId="0" fontId="7" fillId="11" borderId="33" xfId="0" applyFont="1" applyFill="1" applyBorder="1" applyAlignment="1">
      <alignment horizontal="centerContinuous"/>
    </xf>
    <xf numFmtId="0" fontId="1" fillId="0" borderId="48" xfId="0" applyFont="1" applyBorder="1" applyAlignment="1">
      <alignment horizontal="centerContinuous"/>
    </xf>
    <xf numFmtId="0" fontId="1" fillId="0" borderId="34" xfId="0" applyFont="1" applyBorder="1" applyAlignment="1"/>
    <xf numFmtId="0" fontId="7" fillId="0" borderId="48" xfId="0" applyFont="1" applyBorder="1" applyAlignment="1"/>
    <xf numFmtId="0" fontId="7" fillId="0" borderId="34" xfId="0" applyFont="1" applyBorder="1" applyAlignment="1">
      <alignment horizontal="centerContinuous"/>
    </xf>
    <xf numFmtId="0" fontId="7" fillId="0" borderId="48" xfId="0" applyFont="1" applyBorder="1" applyAlignment="1">
      <alignment horizontal="centerContinuous"/>
    </xf>
    <xf numFmtId="0" fontId="1" fillId="0" borderId="34" xfId="0" applyFont="1" applyBorder="1" applyAlignment="1">
      <alignment horizontal="centerContinuous"/>
    </xf>
    <xf numFmtId="0" fontId="1" fillId="0" borderId="52" xfId="0" applyFont="1" applyBorder="1" applyAlignment="1">
      <alignment horizontal="center"/>
    </xf>
    <xf numFmtId="0" fontId="1" fillId="0" borderId="48" xfId="0" applyFont="1" applyBorder="1" applyAlignment="1">
      <alignment horizontal="center"/>
    </xf>
    <xf numFmtId="0" fontId="1" fillId="0" borderId="0" xfId="0" applyFont="1" applyBorder="1" applyAlignment="1">
      <alignment horizontal="center"/>
    </xf>
    <xf numFmtId="0" fontId="1" fillId="0" borderId="121" xfId="0" applyFont="1" applyBorder="1" applyAlignment="1">
      <alignment horizontal="center"/>
    </xf>
    <xf numFmtId="0" fontId="7" fillId="11" borderId="36" xfId="0" applyFont="1" applyFill="1" applyBorder="1" applyAlignment="1">
      <alignment horizontal="center"/>
    </xf>
    <xf numFmtId="0" fontId="1" fillId="0" borderId="31" xfId="0" applyFont="1" applyBorder="1" applyAlignment="1"/>
    <xf numFmtId="0" fontId="1" fillId="0" borderId="10" xfId="0" applyFont="1" applyBorder="1" applyAlignment="1">
      <alignment horizontal="centerContinuous"/>
    </xf>
    <xf numFmtId="0" fontId="1" fillId="0" borderId="31" xfId="0" applyFont="1" applyBorder="1" applyAlignment="1">
      <alignment horizontal="centerContinuous"/>
    </xf>
    <xf numFmtId="0" fontId="1" fillId="0" borderId="1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69" xfId="0" applyFont="1" applyBorder="1" applyAlignment="1">
      <alignment horizontal="center"/>
    </xf>
    <xf numFmtId="0" fontId="7" fillId="0" borderId="100" xfId="0" applyFont="1" applyBorder="1" applyAlignment="1">
      <alignment horizontal="center"/>
    </xf>
    <xf numFmtId="0" fontId="1" fillId="0" borderId="184" xfId="0" quotePrefix="1" applyFont="1" applyBorder="1"/>
    <xf numFmtId="0" fontId="1" fillId="0" borderId="94" xfId="0" applyFont="1" applyBorder="1"/>
    <xf numFmtId="0" fontId="1" fillId="0" borderId="184" xfId="0" applyFont="1" applyBorder="1"/>
    <xf numFmtId="0" fontId="1" fillId="0" borderId="101" xfId="0" applyFont="1" applyBorder="1"/>
    <xf numFmtId="185" fontId="1" fillId="0" borderId="184" xfId="0" applyNumberFormat="1" applyFont="1" applyBorder="1" applyAlignment="1">
      <alignment horizontal="center"/>
    </xf>
    <xf numFmtId="185" fontId="1" fillId="0" borderId="177" xfId="0" quotePrefix="1" applyNumberFormat="1" applyFont="1" applyBorder="1" applyAlignment="1">
      <alignment horizontal="center"/>
    </xf>
    <xf numFmtId="185" fontId="1" fillId="0" borderId="94" xfId="0" applyNumberFormat="1" applyFont="1" applyBorder="1" applyAlignment="1">
      <alignment horizontal="center"/>
    </xf>
    <xf numFmtId="185" fontId="1" fillId="0" borderId="177" xfId="0" applyNumberFormat="1" applyFont="1" applyBorder="1" applyAlignment="1">
      <alignment horizontal="center"/>
    </xf>
    <xf numFmtId="0" fontId="1" fillId="0" borderId="185" xfId="0" quotePrefix="1" applyFont="1" applyBorder="1" applyAlignment="1">
      <alignment horizontal="center"/>
    </xf>
    <xf numFmtId="0" fontId="7" fillId="0" borderId="36" xfId="0" applyFont="1" applyBorder="1" applyAlignment="1">
      <alignment horizontal="center"/>
    </xf>
    <xf numFmtId="0" fontId="1" fillId="0" borderId="31" xfId="0" quotePrefix="1" applyFont="1" applyBorder="1"/>
    <xf numFmtId="0" fontId="1" fillId="0" borderId="49" xfId="0" quotePrefix="1" applyFont="1" applyBorder="1" applyAlignment="1">
      <alignment horizontal="center"/>
    </xf>
    <xf numFmtId="0" fontId="1" fillId="0" borderId="31" xfId="0" applyFont="1" applyBorder="1"/>
    <xf numFmtId="0" fontId="1" fillId="0" borderId="49" xfId="0" applyFont="1" applyBorder="1"/>
    <xf numFmtId="185" fontId="1" fillId="0" borderId="31" xfId="0" applyNumberFormat="1" applyFont="1" applyBorder="1" applyAlignment="1">
      <alignment horizontal="center"/>
    </xf>
    <xf numFmtId="185" fontId="1" fillId="0" borderId="31" xfId="0" quotePrefix="1" applyNumberFormat="1" applyFont="1" applyBorder="1" applyAlignment="1">
      <alignment horizontal="center"/>
    </xf>
    <xf numFmtId="185" fontId="1" fillId="0" borderId="32" xfId="0" applyNumberFormat="1" applyFont="1" applyBorder="1" applyAlignment="1">
      <alignment horizontal="center"/>
    </xf>
    <xf numFmtId="0" fontId="1" fillId="0" borderId="69" xfId="0" quotePrefix="1" applyFont="1" applyBorder="1" applyAlignment="1">
      <alignment horizontal="center"/>
    </xf>
    <xf numFmtId="0" fontId="1" fillId="0" borderId="33" xfId="0" applyFont="1" applyBorder="1"/>
    <xf numFmtId="0" fontId="1" fillId="0" borderId="0" xfId="0" quotePrefix="1" applyFont="1" applyBorder="1"/>
    <xf numFmtId="0" fontId="7" fillId="0" borderId="186" xfId="0" applyFont="1" applyBorder="1" applyAlignment="1">
      <alignment horizontal="center"/>
    </xf>
    <xf numFmtId="185" fontId="7" fillId="0" borderId="187" xfId="0" applyNumberFormat="1" applyFont="1" applyBorder="1" applyAlignment="1">
      <alignment horizontal="center"/>
    </xf>
    <xf numFmtId="0" fontId="1" fillId="0" borderId="0" xfId="0" quotePrefix="1" applyFont="1" applyBorder="1" applyAlignment="1">
      <alignment horizontal="center"/>
    </xf>
    <xf numFmtId="0" fontId="7" fillId="0" borderId="188" xfId="0" applyFont="1" applyBorder="1"/>
    <xf numFmtId="0" fontId="1" fillId="0" borderId="182" xfId="0" quotePrefix="1" applyFont="1" applyBorder="1" applyAlignment="1">
      <alignment horizontal="center"/>
    </xf>
    <xf numFmtId="0" fontId="1" fillId="0" borderId="189" xfId="0" applyFont="1" applyBorder="1" applyAlignment="1">
      <alignment horizontal="center"/>
    </xf>
    <xf numFmtId="0" fontId="7" fillId="0" borderId="111" xfId="0" applyFont="1" applyBorder="1" applyAlignment="1">
      <alignment horizontal="center"/>
    </xf>
    <xf numFmtId="0" fontId="7" fillId="0" borderId="16" xfId="0" applyFont="1" applyBorder="1" applyAlignment="1">
      <alignment horizontal="center"/>
    </xf>
    <xf numFmtId="0" fontId="1" fillId="0" borderId="6" xfId="0" applyFont="1" applyBorder="1"/>
    <xf numFmtId="0" fontId="1" fillId="0" borderId="7" xfId="0" quotePrefix="1" applyFont="1" applyBorder="1"/>
    <xf numFmtId="0" fontId="1" fillId="0" borderId="7" xfId="0" applyFont="1" applyBorder="1" applyAlignment="1">
      <alignment horizontal="center"/>
    </xf>
    <xf numFmtId="0" fontId="1" fillId="0" borderId="7" xfId="0" quotePrefix="1" applyFont="1" applyBorder="1" applyAlignment="1">
      <alignment horizontal="center"/>
    </xf>
    <xf numFmtId="0" fontId="7" fillId="0" borderId="190" xfId="0" applyFont="1" applyBorder="1"/>
    <xf numFmtId="0" fontId="7" fillId="0" borderId="159" xfId="0" applyFont="1" applyBorder="1" applyAlignment="1">
      <alignment horizontal="center"/>
    </xf>
    <xf numFmtId="185" fontId="7" fillId="0" borderId="22" xfId="0" quotePrefix="1" applyNumberFormat="1" applyFont="1" applyBorder="1" applyAlignment="1">
      <alignment horizontal="center"/>
    </xf>
    <xf numFmtId="0" fontId="1" fillId="0" borderId="5" xfId="0" quotePrefix="1" applyFont="1" applyBorder="1" applyAlignment="1">
      <alignment horizontal="center"/>
    </xf>
    <xf numFmtId="0" fontId="1" fillId="0" borderId="16" xfId="0" quotePrefix="1" applyFont="1" applyBorder="1" applyAlignment="1">
      <alignment horizontal="center"/>
    </xf>
    <xf numFmtId="0" fontId="1" fillId="0" borderId="23" xfId="0" applyFont="1" applyBorder="1"/>
    <xf numFmtId="0" fontId="1" fillId="0" borderId="191" xfId="0" applyFont="1" applyBorder="1"/>
    <xf numFmtId="0" fontId="7" fillId="0" borderId="192" xfId="0" applyFont="1" applyBorder="1" applyAlignment="1">
      <alignment horizontal="center"/>
    </xf>
    <xf numFmtId="0" fontId="1" fillId="0" borderId="37" xfId="0" applyFont="1" applyBorder="1"/>
    <xf numFmtId="0" fontId="7" fillId="0" borderId="36" xfId="0" applyFont="1" applyBorder="1" applyAlignment="1">
      <alignment horizontal="centerContinuous"/>
    </xf>
    <xf numFmtId="0" fontId="1" fillId="0" borderId="10" xfId="0" applyFont="1" applyBorder="1" applyAlignment="1"/>
    <xf numFmtId="0" fontId="7" fillId="0" borderId="31" xfId="0" applyFont="1" applyBorder="1" applyAlignment="1">
      <alignment horizontal="centerContinuous"/>
    </xf>
    <xf numFmtId="0" fontId="7" fillId="0" borderId="191" xfId="0" applyFont="1" applyBorder="1"/>
    <xf numFmtId="0" fontId="7" fillId="0" borderId="35" xfId="0" applyFont="1" applyBorder="1"/>
    <xf numFmtId="0" fontId="7" fillId="0" borderId="193" xfId="0" applyFont="1" applyBorder="1" applyAlignment="1">
      <alignment horizontal="center"/>
    </xf>
    <xf numFmtId="0" fontId="7" fillId="0" borderId="13" xfId="0" applyFont="1" applyBorder="1" applyAlignment="1"/>
    <xf numFmtId="0" fontId="7" fillId="0" borderId="5" xfId="0" applyFont="1" applyBorder="1" applyAlignment="1">
      <alignment horizontal="center"/>
    </xf>
    <xf numFmtId="0" fontId="7" fillId="0" borderId="31" xfId="0" applyFont="1" applyBorder="1" applyAlignment="1">
      <alignment horizontal="center"/>
    </xf>
    <xf numFmtId="0" fontId="7" fillId="0" borderId="194" xfId="0" applyFont="1" applyBorder="1" applyAlignment="1">
      <alignment horizontal="center"/>
    </xf>
    <xf numFmtId="0" fontId="7" fillId="0" borderId="32" xfId="0" applyFont="1" applyBorder="1" applyAlignment="1">
      <alignment horizontal="center"/>
    </xf>
    <xf numFmtId="0" fontId="7" fillId="0" borderId="74" xfId="0" applyFont="1" applyBorder="1" applyAlignment="1">
      <alignment horizontal="center"/>
    </xf>
    <xf numFmtId="0" fontId="1" fillId="0" borderId="195" xfId="0" quotePrefix="1" applyFont="1" applyBorder="1" applyAlignment="1">
      <alignment horizontal="center"/>
    </xf>
    <xf numFmtId="0" fontId="1" fillId="0" borderId="196" xfId="0" quotePrefix="1" applyFont="1" applyBorder="1"/>
    <xf numFmtId="0" fontId="1" fillId="0" borderId="196" xfId="0" applyFont="1" applyBorder="1" applyAlignment="1">
      <alignment horizontal="center"/>
    </xf>
    <xf numFmtId="0" fontId="1" fillId="0" borderId="84" xfId="0" quotePrefix="1" applyFont="1" applyBorder="1" applyAlignment="1">
      <alignment horizontal="center"/>
    </xf>
    <xf numFmtId="0" fontId="1" fillId="0" borderId="197" xfId="0" applyFont="1" applyBorder="1"/>
    <xf numFmtId="0" fontId="1" fillId="0" borderId="84" xfId="0" applyFont="1" applyBorder="1"/>
    <xf numFmtId="0" fontId="1" fillId="0" borderId="196" xfId="0" quotePrefix="1" applyFont="1" applyBorder="1" applyAlignment="1">
      <alignment horizontal="center"/>
    </xf>
    <xf numFmtId="2" fontId="1" fillId="0" borderId="198" xfId="0" applyNumberFormat="1" applyFont="1" applyBorder="1" applyAlignment="1">
      <alignment horizontal="center"/>
    </xf>
    <xf numFmtId="0" fontId="1" fillId="0" borderId="83" xfId="0" applyFont="1" applyBorder="1" applyAlignment="1">
      <alignment horizontal="center"/>
    </xf>
    <xf numFmtId="185" fontId="1" fillId="0" borderId="176" xfId="0" quotePrefix="1" applyNumberFormat="1" applyFont="1" applyBorder="1" applyAlignment="1">
      <alignment horizontal="center"/>
    </xf>
    <xf numFmtId="0" fontId="1" fillId="0" borderId="36" xfId="0" quotePrefix="1" applyFont="1" applyBorder="1" applyAlignment="1">
      <alignment horizontal="center"/>
    </xf>
    <xf numFmtId="0" fontId="1" fillId="0" borderId="31" xfId="0" quotePrefix="1" applyFont="1" applyBorder="1" applyAlignment="1">
      <alignment horizontal="center"/>
    </xf>
    <xf numFmtId="0" fontId="1" fillId="0" borderId="49" xfId="0" applyFont="1" applyBorder="1" applyAlignment="1">
      <alignment horizontal="right"/>
    </xf>
    <xf numFmtId="0" fontId="1" fillId="0" borderId="31" xfId="0" quotePrefix="1" applyFont="1" applyBorder="1" applyAlignment="1"/>
    <xf numFmtId="2" fontId="1" fillId="0" borderId="199" xfId="0" applyNumberFormat="1" applyFont="1" applyBorder="1" applyAlignment="1">
      <alignment horizontal="center"/>
    </xf>
    <xf numFmtId="185" fontId="1" fillId="0" borderId="69" xfId="0" applyNumberFormat="1" applyFont="1" applyBorder="1" applyAlignment="1">
      <alignment horizontal="center"/>
    </xf>
    <xf numFmtId="0" fontId="1" fillId="11" borderId="71" xfId="0" applyFont="1" applyFill="1" applyBorder="1"/>
    <xf numFmtId="0" fontId="1" fillId="11" borderId="1" xfId="0" applyFont="1" applyFill="1" applyBorder="1"/>
    <xf numFmtId="0" fontId="7" fillId="11" borderId="1" xfId="0" applyFont="1" applyFill="1" applyBorder="1"/>
    <xf numFmtId="0" fontId="7" fillId="0" borderId="200" xfId="0" applyFont="1" applyBorder="1" applyAlignment="1">
      <alignment horizontal="center"/>
    </xf>
    <xf numFmtId="2" fontId="7" fillId="0" borderId="201" xfId="0" applyNumberFormat="1" applyFont="1" applyBorder="1" applyAlignment="1">
      <alignment horizontal="center"/>
    </xf>
    <xf numFmtId="0" fontId="7" fillId="0" borderId="58" xfId="0" applyFont="1" applyBorder="1" applyAlignment="1">
      <alignment horizontal="center"/>
    </xf>
    <xf numFmtId="185" fontId="7" fillId="0" borderId="123" xfId="0" applyNumberFormat="1" applyFont="1" applyBorder="1" applyAlignment="1">
      <alignment horizontal="center"/>
    </xf>
    <xf numFmtId="0" fontId="1" fillId="0" borderId="39" xfId="0" applyFont="1" applyBorder="1"/>
    <xf numFmtId="0" fontId="7" fillId="0" borderId="15" xfId="0" applyFont="1" applyFill="1" applyBorder="1"/>
    <xf numFmtId="0" fontId="1" fillId="0" borderId="16" xfId="0" applyFont="1" applyBorder="1"/>
    <xf numFmtId="0" fontId="1" fillId="0" borderId="49" xfId="0" applyFont="1" applyBorder="1" applyAlignment="1">
      <alignment horizontal="centerContinuous"/>
    </xf>
    <xf numFmtId="0" fontId="1" fillId="0" borderId="16" xfId="0" applyFont="1" applyBorder="1" applyAlignment="1"/>
    <xf numFmtId="0" fontId="7" fillId="0" borderId="31" xfId="0" applyFont="1" applyFill="1" applyBorder="1" applyAlignment="1"/>
    <xf numFmtId="0" fontId="1" fillId="0" borderId="49" xfId="0" applyFont="1" applyFill="1" applyBorder="1"/>
    <xf numFmtId="0" fontId="7" fillId="0" borderId="10" xfId="0" applyFont="1" applyBorder="1" applyAlignment="1">
      <alignment horizontal="centerContinuous"/>
    </xf>
    <xf numFmtId="0" fontId="7" fillId="0" borderId="31" xfId="0" applyFont="1" applyBorder="1"/>
    <xf numFmtId="0" fontId="7" fillId="0" borderId="10" xfId="0" applyFont="1" applyBorder="1"/>
    <xf numFmtId="0" fontId="7" fillId="0" borderId="10" xfId="0" applyFont="1" applyBorder="1" applyAlignment="1">
      <alignment horizontal="center"/>
    </xf>
    <xf numFmtId="0" fontId="1" fillId="0" borderId="74" xfId="0" applyFont="1" applyBorder="1" applyAlignment="1"/>
    <xf numFmtId="1" fontId="1" fillId="0" borderId="100" xfId="0" applyNumberFormat="1" applyFont="1" applyFill="1" applyBorder="1" applyAlignment="1">
      <alignment horizontal="center"/>
    </xf>
    <xf numFmtId="0" fontId="1" fillId="11" borderId="184" xfId="0" applyFont="1" applyFill="1" applyBorder="1" applyAlignment="1">
      <alignment horizontal="centerContinuous"/>
    </xf>
    <xf numFmtId="0" fontId="1" fillId="11" borderId="101" xfId="0" applyFont="1" applyFill="1" applyBorder="1" applyAlignment="1">
      <alignment horizontal="centerContinuous"/>
    </xf>
    <xf numFmtId="170" fontId="1" fillId="0" borderId="184" xfId="0" applyNumberFormat="1" applyFont="1" applyBorder="1"/>
    <xf numFmtId="0" fontId="1" fillId="0" borderId="94" xfId="0" quotePrefix="1" applyFont="1" applyBorder="1"/>
    <xf numFmtId="4" fontId="1" fillId="0" borderId="184" xfId="0" applyNumberFormat="1" applyFont="1" applyBorder="1"/>
    <xf numFmtId="0" fontId="7" fillId="0" borderId="26" xfId="0" applyFont="1" applyBorder="1" applyAlignment="1">
      <alignment horizontal="center"/>
    </xf>
    <xf numFmtId="0" fontId="1" fillId="0" borderId="98" xfId="0" applyFont="1" applyBorder="1" applyAlignment="1">
      <alignment horizontal="center"/>
    </xf>
    <xf numFmtId="0" fontId="1" fillId="0" borderId="196" xfId="0" applyFont="1" applyFill="1" applyBorder="1" applyAlignment="1"/>
    <xf numFmtId="0" fontId="1" fillId="0" borderId="84" xfId="0" applyFont="1" applyFill="1" applyBorder="1" applyAlignment="1">
      <alignment horizontal="center"/>
    </xf>
    <xf numFmtId="170" fontId="1" fillId="0" borderId="83" xfId="0" applyNumberFormat="1" applyFont="1" applyBorder="1"/>
    <xf numFmtId="0" fontId="1" fillId="0" borderId="83" xfId="0" quotePrefix="1" applyFont="1" applyBorder="1"/>
    <xf numFmtId="4" fontId="1" fillId="0" borderId="196" xfId="0" applyNumberFormat="1" applyFont="1" applyBorder="1"/>
    <xf numFmtId="0" fontId="7" fillId="0" borderId="69" xfId="0" applyFont="1" applyBorder="1" applyAlignment="1">
      <alignment horizontal="center"/>
    </xf>
    <xf numFmtId="0" fontId="1" fillId="11" borderId="91" xfId="0" applyFont="1" applyFill="1" applyBorder="1"/>
    <xf numFmtId="185" fontId="1" fillId="0" borderId="202" xfId="0" applyNumberFormat="1" applyFont="1" applyBorder="1"/>
    <xf numFmtId="0" fontId="1" fillId="0" borderId="80" xfId="0" applyFont="1" applyBorder="1"/>
    <xf numFmtId="170" fontId="1" fillId="0" borderId="77" xfId="0" applyNumberFormat="1" applyFont="1" applyBorder="1"/>
    <xf numFmtId="0" fontId="1" fillId="0" borderId="77" xfId="0" quotePrefix="1" applyFont="1" applyBorder="1"/>
    <xf numFmtId="4" fontId="1" fillId="0" borderId="202" xfId="0" applyNumberFormat="1" applyFont="1" applyBorder="1"/>
    <xf numFmtId="185" fontId="7" fillId="0" borderId="48" xfId="0" applyNumberFormat="1" applyFont="1" applyBorder="1"/>
    <xf numFmtId="1" fontId="1" fillId="0" borderId="26" xfId="0" applyNumberFormat="1" applyFont="1" applyBorder="1"/>
    <xf numFmtId="185" fontId="1" fillId="0" borderId="48" xfId="0" applyNumberFormat="1" applyFont="1" applyBorder="1"/>
    <xf numFmtId="185" fontId="1" fillId="0" borderId="26" xfId="0" applyNumberFormat="1" applyFont="1" applyBorder="1"/>
    <xf numFmtId="4" fontId="1" fillId="0" borderId="48" xfId="0" applyNumberFormat="1" applyFont="1" applyBorder="1"/>
    <xf numFmtId="170" fontId="1" fillId="0" borderId="108" xfId="0" applyNumberFormat="1" applyFont="1" applyBorder="1" applyAlignment="1"/>
    <xf numFmtId="0" fontId="1" fillId="0" borderId="36" xfId="0" applyFont="1" applyFill="1" applyBorder="1"/>
    <xf numFmtId="185" fontId="1" fillId="0" borderId="31" xfId="0" applyNumberFormat="1" applyFont="1" applyBorder="1" applyAlignment="1">
      <alignment horizontal="right"/>
    </xf>
    <xf numFmtId="170" fontId="1" fillId="0" borderId="31" xfId="0" applyNumberFormat="1" applyFont="1" applyBorder="1"/>
    <xf numFmtId="0" fontId="1" fillId="0" borderId="10" xfId="0" quotePrefix="1" applyFont="1" applyBorder="1"/>
    <xf numFmtId="4" fontId="1" fillId="0" borderId="31" xfId="0" applyNumberFormat="1" applyFont="1" applyBorder="1"/>
    <xf numFmtId="1" fontId="1" fillId="0" borderId="32" xfId="0" applyNumberFormat="1" applyFont="1" applyBorder="1" applyAlignment="1">
      <alignment horizontal="center"/>
    </xf>
    <xf numFmtId="4" fontId="1" fillId="0" borderId="31" xfId="0" applyNumberFormat="1" applyFont="1" applyBorder="1" applyAlignment="1">
      <alignment horizontal="center"/>
    </xf>
    <xf numFmtId="4" fontId="1" fillId="0" borderId="69" xfId="0" applyNumberFormat="1" applyFont="1" applyBorder="1" applyAlignment="1">
      <alignment horizontal="center"/>
    </xf>
    <xf numFmtId="0" fontId="1" fillId="11" borderId="6" xfId="0" applyFont="1" applyFill="1" applyBorder="1"/>
    <xf numFmtId="0" fontId="1" fillId="11" borderId="7" xfId="0" applyFont="1" applyFill="1" applyBorder="1"/>
    <xf numFmtId="0" fontId="7" fillId="0" borderId="155" xfId="0" applyFont="1" applyBorder="1"/>
    <xf numFmtId="0" fontId="1" fillId="0" borderId="1" xfId="0" applyFont="1" applyBorder="1"/>
    <xf numFmtId="4" fontId="7" fillId="0" borderId="155" xfId="0" applyNumberFormat="1" applyFont="1" applyBorder="1"/>
    <xf numFmtId="0" fontId="1" fillId="0" borderId="203" xfId="0" applyFont="1" applyBorder="1"/>
    <xf numFmtId="0" fontId="1" fillId="11" borderId="155" xfId="0" applyFont="1" applyFill="1" applyBorder="1"/>
    <xf numFmtId="4" fontId="7" fillId="0" borderId="134" xfId="0" applyNumberFormat="1" applyFont="1" applyBorder="1" applyAlignment="1">
      <alignment horizontal="center"/>
    </xf>
    <xf numFmtId="0" fontId="7" fillId="0" borderId="33" xfId="0" applyFont="1" applyBorder="1" applyAlignment="1">
      <alignment horizontal="center"/>
    </xf>
    <xf numFmtId="0" fontId="7" fillId="0" borderId="48" xfId="0" applyFont="1" applyBorder="1"/>
    <xf numFmtId="0" fontId="1" fillId="0" borderId="14" xfId="0" applyFont="1" applyBorder="1"/>
    <xf numFmtId="0" fontId="7" fillId="0" borderId="48" xfId="0" applyFont="1" applyBorder="1" applyAlignment="1">
      <alignment horizontal="center"/>
    </xf>
    <xf numFmtId="0" fontId="7" fillId="0" borderId="13" xfId="0" applyFont="1" applyBorder="1" applyAlignment="1">
      <alignment horizontal="centerContinuous"/>
    </xf>
    <xf numFmtId="0" fontId="7" fillId="0" borderId="108" xfId="0" applyFont="1" applyBorder="1" applyAlignment="1">
      <alignment horizontal="center"/>
    </xf>
    <xf numFmtId="0" fontId="1" fillId="0" borderId="24" xfId="0" applyFont="1" applyBorder="1"/>
    <xf numFmtId="1" fontId="1" fillId="0" borderId="48" xfId="0" applyNumberFormat="1" applyFont="1" applyBorder="1"/>
    <xf numFmtId="0" fontId="7" fillId="0" borderId="26" xfId="0" applyFont="1" applyBorder="1" applyAlignment="1"/>
    <xf numFmtId="0" fontId="1" fillId="0" borderId="26" xfId="0" applyFont="1" applyBorder="1"/>
    <xf numFmtId="4" fontId="1" fillId="0" borderId="108" xfId="0" applyNumberFormat="1" applyFont="1" applyBorder="1"/>
    <xf numFmtId="0" fontId="1" fillId="0" borderId="98" xfId="0" applyFont="1" applyBorder="1"/>
    <xf numFmtId="0" fontId="1" fillId="0" borderId="196" xfId="0" applyFont="1" applyBorder="1"/>
    <xf numFmtId="1" fontId="1" fillId="0" borderId="196" xfId="0" applyNumberFormat="1" applyFont="1" applyBorder="1"/>
    <xf numFmtId="0" fontId="1" fillId="0" borderId="178" xfId="0" applyFont="1" applyBorder="1" applyAlignment="1">
      <alignment horizontal="right"/>
    </xf>
    <xf numFmtId="9" fontId="1" fillId="0" borderId="178" xfId="0" applyNumberFormat="1" applyFont="1" applyBorder="1" applyAlignment="1">
      <alignment horizontal="center"/>
    </xf>
    <xf numFmtId="170" fontId="1" fillId="0" borderId="196" xfId="0" applyNumberFormat="1" applyFont="1" applyBorder="1"/>
    <xf numFmtId="4" fontId="1" fillId="0" borderId="176" xfId="0" applyNumberFormat="1" applyFont="1" applyBorder="1" applyAlignment="1"/>
    <xf numFmtId="0" fontId="1" fillId="0" borderId="36" xfId="0" applyFont="1" applyBorder="1"/>
    <xf numFmtId="1" fontId="1" fillId="0" borderId="31" xfId="0" applyNumberFormat="1" applyFont="1" applyBorder="1"/>
    <xf numFmtId="0" fontId="1" fillId="0" borderId="52" xfId="0" applyFont="1" applyBorder="1" applyAlignment="1">
      <alignment horizontal="right"/>
    </xf>
    <xf numFmtId="0" fontId="1" fillId="0" borderId="52" xfId="0" applyFont="1" applyBorder="1"/>
    <xf numFmtId="2" fontId="1" fillId="0" borderId="13" xfId="0" applyNumberFormat="1" applyFont="1" applyBorder="1"/>
    <xf numFmtId="4" fontId="1" fillId="0" borderId="121" xfId="0" applyNumberFormat="1" applyFont="1" applyBorder="1" applyAlignment="1"/>
    <xf numFmtId="185" fontId="1" fillId="11" borderId="7" xfId="0" applyNumberFormat="1" applyFont="1" applyFill="1" applyBorder="1"/>
    <xf numFmtId="0" fontId="1" fillId="11" borderId="7" xfId="0" applyFont="1" applyFill="1" applyBorder="1" applyAlignment="1">
      <alignment horizontal="center"/>
    </xf>
    <xf numFmtId="4" fontId="7" fillId="0" borderId="134" xfId="0" applyNumberFormat="1" applyFont="1" applyBorder="1" applyAlignment="1"/>
    <xf numFmtId="186" fontId="7" fillId="0" borderId="6" xfId="0" applyNumberFormat="1" applyFont="1" applyBorder="1"/>
    <xf numFmtId="186" fontId="97" fillId="0" borderId="7" xfId="0" applyNumberFormat="1" applyFont="1" applyBorder="1"/>
    <xf numFmtId="186" fontId="1" fillId="0" borderId="7" xfId="0" applyNumberFormat="1" applyFont="1" applyBorder="1"/>
    <xf numFmtId="186" fontId="7" fillId="0" borderId="73" xfId="0" applyNumberFormat="1" applyFont="1" applyBorder="1" applyAlignment="1">
      <alignment horizontal="centerContinuous"/>
    </xf>
    <xf numFmtId="186" fontId="7" fillId="0" borderId="68" xfId="0" applyNumberFormat="1" applyFont="1" applyBorder="1" applyAlignment="1">
      <alignment horizontal="centerContinuous"/>
    </xf>
    <xf numFmtId="186" fontId="1" fillId="0" borderId="68" xfId="0" applyNumberFormat="1" applyFont="1" applyBorder="1"/>
    <xf numFmtId="186" fontId="7" fillId="0" borderId="68" xfId="0" applyNumberFormat="1" applyFont="1" applyBorder="1"/>
    <xf numFmtId="186" fontId="1" fillId="0" borderId="204" xfId="0" applyNumberFormat="1" applyFont="1" applyBorder="1"/>
    <xf numFmtId="0" fontId="1" fillId="0" borderId="119" xfId="0" applyFont="1" applyBorder="1"/>
    <xf numFmtId="186" fontId="7" fillId="0" borderId="129" xfId="0" applyNumberFormat="1" applyFont="1" applyBorder="1" applyAlignment="1">
      <alignment horizontal="center"/>
    </xf>
    <xf numFmtId="186" fontId="1" fillId="0" borderId="36" xfId="0" applyNumberFormat="1" applyFont="1" applyBorder="1"/>
    <xf numFmtId="186" fontId="1" fillId="0" borderId="10" xfId="0" applyNumberFormat="1" applyFont="1" applyBorder="1"/>
    <xf numFmtId="186" fontId="1" fillId="0" borderId="31" xfId="0" applyNumberFormat="1" applyFont="1" applyBorder="1"/>
    <xf numFmtId="186" fontId="1" fillId="0" borderId="49" xfId="0" applyNumberFormat="1" applyFont="1" applyBorder="1"/>
    <xf numFmtId="186" fontId="1" fillId="0" borderId="205" xfId="0" applyNumberFormat="1" applyFont="1" applyBorder="1"/>
    <xf numFmtId="186" fontId="1" fillId="0" borderId="206" xfId="0" applyNumberFormat="1" applyFont="1" applyBorder="1"/>
    <xf numFmtId="186" fontId="1" fillId="0" borderId="207" xfId="0" applyNumberFormat="1" applyFont="1" applyBorder="1"/>
    <xf numFmtId="0" fontId="1" fillId="0" borderId="206" xfId="0" applyFont="1" applyBorder="1"/>
    <xf numFmtId="0" fontId="1" fillId="0" borderId="207" xfId="0" applyFont="1" applyBorder="1"/>
    <xf numFmtId="186" fontId="1" fillId="0" borderId="69" xfId="0" applyNumberFormat="1" applyFont="1" applyBorder="1"/>
    <xf numFmtId="186" fontId="1" fillId="0" borderId="6" xfId="0" quotePrefix="1" applyNumberFormat="1" applyFont="1" applyBorder="1"/>
    <xf numFmtId="186" fontId="1" fillId="0" borderId="7" xfId="0" quotePrefix="1" applyNumberFormat="1" applyFont="1" applyBorder="1"/>
    <xf numFmtId="186" fontId="1" fillId="0" borderId="172" xfId="0" applyNumberFormat="1" applyFont="1" applyBorder="1"/>
    <xf numFmtId="186" fontId="1" fillId="0" borderId="47" xfId="0" applyNumberFormat="1" applyFont="1" applyBorder="1"/>
    <xf numFmtId="186" fontId="1" fillId="0" borderId="155" xfId="0" applyNumberFormat="1" applyFont="1" applyBorder="1"/>
    <xf numFmtId="170" fontId="1" fillId="0" borderId="157" xfId="0" applyNumberFormat="1" applyFont="1" applyBorder="1" applyAlignment="1">
      <alignment horizontal="center"/>
    </xf>
    <xf numFmtId="0" fontId="7" fillId="0" borderId="36" xfId="0" applyFont="1" applyBorder="1"/>
    <xf numFmtId="0" fontId="7" fillId="0" borderId="21" xfId="0" applyFont="1" applyBorder="1" applyAlignment="1">
      <alignment horizontal="center"/>
    </xf>
    <xf numFmtId="0" fontId="1" fillId="0" borderId="0" xfId="0" applyFont="1" applyAlignment="1"/>
    <xf numFmtId="15" fontId="1" fillId="0" borderId="36" xfId="0" applyNumberFormat="1" applyFont="1" applyBorder="1" applyAlignment="1">
      <alignment horizontal="centerContinuous"/>
    </xf>
    <xf numFmtId="170" fontId="7" fillId="0" borderId="69" xfId="0" applyNumberFormat="1" applyFont="1" applyBorder="1" applyAlignment="1">
      <alignment horizontal="center"/>
    </xf>
    <xf numFmtId="0" fontId="7" fillId="0" borderId="23" xfId="0" applyFont="1" applyBorder="1" applyAlignment="1">
      <alignment horizontal="centerContinuous"/>
    </xf>
    <xf numFmtId="0" fontId="1" fillId="0" borderId="15" xfId="0" applyFont="1" applyBorder="1" applyAlignment="1">
      <alignment horizontal="centerContinuous"/>
    </xf>
    <xf numFmtId="0" fontId="98" fillId="0" borderId="34" xfId="0" applyFont="1" applyBorder="1" applyAlignment="1">
      <alignment horizontal="centerContinuous"/>
    </xf>
    <xf numFmtId="0" fontId="98" fillId="0" borderId="10" xfId="0" applyFont="1" applyBorder="1"/>
    <xf numFmtId="0" fontId="1" fillId="0" borderId="196" xfId="0" applyFont="1" applyBorder="1" applyAlignment="1">
      <alignment horizontal="centerContinuous"/>
    </xf>
    <xf numFmtId="0" fontId="1" fillId="0" borderId="83" xfId="0" applyFont="1" applyBorder="1" applyAlignment="1">
      <alignment horizontal="centerContinuous"/>
    </xf>
    <xf numFmtId="0" fontId="7" fillId="0" borderId="177" xfId="0" applyFont="1" applyBorder="1" applyAlignment="1">
      <alignment horizontal="center"/>
    </xf>
    <xf numFmtId="170" fontId="7" fillId="0" borderId="176" xfId="0" applyNumberFormat="1" applyFont="1" applyBorder="1" applyAlignment="1">
      <alignment horizontal="center"/>
    </xf>
    <xf numFmtId="0" fontId="1" fillId="0" borderId="36" xfId="0" applyFont="1" applyBorder="1" applyAlignment="1">
      <alignment horizontal="center"/>
    </xf>
    <xf numFmtId="0" fontId="97" fillId="0" borderId="31" xfId="0" applyFont="1" applyBorder="1" applyAlignment="1"/>
    <xf numFmtId="0" fontId="7" fillId="0" borderId="10" xfId="0" applyFont="1" applyBorder="1" applyAlignment="1"/>
    <xf numFmtId="170" fontId="1" fillId="0" borderId="69"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35" xfId="0" applyFont="1" applyBorder="1" applyAlignment="1"/>
    <xf numFmtId="170" fontId="7" fillId="0" borderId="40" xfId="0" applyNumberFormat="1" applyFont="1" applyBorder="1" applyAlignment="1">
      <alignment horizontal="center"/>
    </xf>
    <xf numFmtId="0" fontId="7" fillId="11" borderId="7" xfId="0" applyFont="1" applyFill="1" applyBorder="1"/>
    <xf numFmtId="0" fontId="7" fillId="0" borderId="172" xfId="0" applyFont="1" applyBorder="1"/>
    <xf numFmtId="4" fontId="7" fillId="0" borderId="157" xfId="0" applyNumberFormat="1" applyFont="1" applyBorder="1" applyAlignment="1">
      <alignment horizontal="center"/>
    </xf>
    <xf numFmtId="0" fontId="99" fillId="0" borderId="0" xfId="0" applyFont="1" applyAlignment="1">
      <alignment horizontal="left" vertical="center" indent="1"/>
    </xf>
    <xf numFmtId="0" fontId="101" fillId="0" borderId="0" xfId="0" applyFont="1" applyAlignment="1">
      <alignment horizontal="left" vertical="center" indent="1"/>
    </xf>
    <xf numFmtId="0" fontId="102" fillId="0" borderId="0" xfId="0" applyFont="1" applyAlignment="1">
      <alignment horizontal="justify" vertical="center"/>
    </xf>
    <xf numFmtId="0" fontId="92" fillId="0" borderId="0" xfId="0" applyFont="1"/>
    <xf numFmtId="0" fontId="70" fillId="0" borderId="9" xfId="0" applyFont="1" applyBorder="1" applyAlignment="1">
      <alignment horizontal="left" vertical="center"/>
    </xf>
    <xf numFmtId="0" fontId="103" fillId="0" borderId="18" xfId="0" applyFont="1" applyBorder="1" applyAlignment="1">
      <alignment horizontal="left" vertical="center"/>
    </xf>
    <xf numFmtId="0" fontId="103" fillId="0" borderId="18" xfId="0" applyFont="1" applyBorder="1" applyAlignment="1">
      <alignment vertical="center"/>
    </xf>
    <xf numFmtId="184" fontId="54" fillId="0" borderId="21" xfId="0" applyNumberFormat="1" applyFont="1" applyBorder="1" applyAlignment="1" applyProtection="1">
      <alignment horizontal="center" vertical="center"/>
    </xf>
    <xf numFmtId="178" fontId="43" fillId="0" borderId="7" xfId="0" applyNumberFormat="1" applyFont="1" applyBorder="1" applyAlignment="1">
      <alignment horizontal="left" vertical="center"/>
    </xf>
    <xf numFmtId="184" fontId="43" fillId="0" borderId="7" xfId="0" applyNumberFormat="1" applyFont="1" applyBorder="1" applyAlignment="1">
      <alignment horizontal="left" vertical="center"/>
    </xf>
    <xf numFmtId="0" fontId="26" fillId="0" borderId="38"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6" fillId="0" borderId="40" xfId="0" applyFont="1" applyFill="1" applyBorder="1" applyAlignment="1" applyProtection="1">
      <alignment horizontal="center" vertical="center" wrapText="1"/>
    </xf>
    <xf numFmtId="0" fontId="14" fillId="0" borderId="38" xfId="0" applyFont="1" applyBorder="1" applyAlignment="1">
      <alignment vertical="center" wrapText="1"/>
    </xf>
    <xf numFmtId="0" fontId="14" fillId="0" borderId="21" xfId="0" applyFont="1" applyBorder="1" applyAlignment="1">
      <alignment vertical="center" wrapText="1"/>
    </xf>
    <xf numFmtId="0" fontId="14" fillId="0" borderId="40" xfId="0" applyFont="1" applyBorder="1" applyAlignment="1">
      <alignment vertical="center" wrapText="1"/>
    </xf>
    <xf numFmtId="0" fontId="18" fillId="3" borderId="35" xfId="0" applyFont="1" applyFill="1" applyBorder="1" applyAlignment="1" applyProtection="1">
      <alignment vertical="center"/>
      <protection locked="0"/>
    </xf>
    <xf numFmtId="0" fontId="14" fillId="0" borderId="16" xfId="0" applyFont="1" applyBorder="1" applyAlignment="1" applyProtection="1">
      <alignment vertical="center"/>
      <protection locked="0"/>
    </xf>
    <xf numFmtId="49" fontId="18" fillId="3" borderId="21" xfId="0" applyNumberFormat="1" applyFont="1" applyFill="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protection locked="0"/>
    </xf>
    <xf numFmtId="49" fontId="18" fillId="3" borderId="109" xfId="0" applyNumberFormat="1" applyFont="1" applyFill="1" applyBorder="1" applyAlignment="1" applyProtection="1">
      <alignment horizontal="left" vertical="center"/>
      <protection locked="0"/>
    </xf>
    <xf numFmtId="49" fontId="18" fillId="3" borderId="19" xfId="0" applyNumberFormat="1" applyFont="1" applyFill="1" applyBorder="1" applyAlignment="1" applyProtection="1">
      <alignment horizontal="left" vertical="center"/>
      <protection locked="0"/>
    </xf>
    <xf numFmtId="49" fontId="18" fillId="3" borderId="20" xfId="0" applyNumberFormat="1" applyFont="1" applyFill="1" applyBorder="1" applyAlignment="1" applyProtection="1">
      <alignment horizontal="left" vertical="center"/>
      <protection locked="0"/>
    </xf>
    <xf numFmtId="49" fontId="18" fillId="3" borderId="155"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58" fillId="0" borderId="76" xfId="0" applyFont="1" applyFill="1" applyBorder="1" applyAlignment="1" applyProtection="1">
      <alignment horizontal="center" vertical="center" wrapText="1"/>
    </xf>
    <xf numFmtId="0" fontId="73" fillId="0" borderId="17"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xf>
    <xf numFmtId="0" fontId="73" fillId="0" borderId="5" xfId="0" applyFont="1" applyFill="1" applyBorder="1" applyAlignment="1" applyProtection="1">
      <alignment horizontal="center" vertical="center" wrapText="1"/>
    </xf>
    <xf numFmtId="0" fontId="73" fillId="0" borderId="31" xfId="0" applyFont="1" applyFill="1" applyBorder="1" applyAlignment="1" applyProtection="1">
      <alignment horizontal="center" vertical="center" wrapText="1"/>
    </xf>
    <xf numFmtId="0" fontId="73" fillId="0" borderId="74" xfId="0" applyFont="1" applyFill="1" applyBorder="1" applyAlignment="1" applyProtection="1">
      <alignment horizontal="center" vertical="center" wrapText="1"/>
    </xf>
    <xf numFmtId="49" fontId="18" fillId="3" borderId="21" xfId="0" applyNumberFormat="1" applyFont="1" applyFill="1" applyBorder="1" applyAlignment="1" applyProtection="1">
      <alignment horizontal="left" vertical="center"/>
      <protection locked="0"/>
    </xf>
    <xf numFmtId="49" fontId="14" fillId="0" borderId="21" xfId="0" applyNumberFormat="1" applyFont="1" applyBorder="1" applyAlignment="1" applyProtection="1">
      <alignment horizontal="left" vertical="center"/>
      <protection locked="0"/>
    </xf>
    <xf numFmtId="49" fontId="45" fillId="3" borderId="35" xfId="0" applyNumberFormat="1" applyFont="1" applyFill="1" applyBorder="1" applyAlignment="1" applyProtection="1">
      <alignment vertical="center"/>
      <protection locked="0"/>
    </xf>
    <xf numFmtId="49" fontId="14" fillId="0" borderId="39" xfId="0" applyNumberFormat="1" applyFont="1" applyBorder="1" applyAlignment="1" applyProtection="1">
      <alignment vertical="center"/>
      <protection locked="0"/>
    </xf>
    <xf numFmtId="0" fontId="52" fillId="0" borderId="9" xfId="0" applyFont="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52" fillId="0" borderId="2"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14" fillId="0" borderId="5" xfId="0" applyFont="1" applyBorder="1" applyAlignment="1" applyProtection="1">
      <alignment vertical="center"/>
    </xf>
    <xf numFmtId="0" fontId="61" fillId="2" borderId="0"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72" fillId="0" borderId="5" xfId="0" applyFont="1" applyBorder="1" applyAlignment="1" applyProtection="1">
      <alignment vertical="center"/>
    </xf>
    <xf numFmtId="49" fontId="18" fillId="3" borderId="109" xfId="0" applyNumberFormat="1" applyFont="1" applyFill="1" applyBorder="1" applyAlignment="1" applyProtection="1">
      <alignment vertical="center"/>
      <protection locked="0"/>
    </xf>
    <xf numFmtId="49" fontId="16" fillId="0" borderId="20" xfId="0" applyNumberFormat="1" applyFont="1" applyBorder="1" applyAlignment="1" applyProtection="1">
      <alignment vertical="center"/>
      <protection locked="0"/>
    </xf>
    <xf numFmtId="49" fontId="45" fillId="3" borderId="21" xfId="0" applyNumberFormat="1" applyFont="1" applyFill="1" applyBorder="1" applyAlignment="1" applyProtection="1">
      <alignment vertical="center"/>
      <protection locked="0"/>
    </xf>
    <xf numFmtId="0" fontId="32" fillId="0" borderId="40" xfId="0" applyFont="1" applyBorder="1" applyAlignment="1" applyProtection="1">
      <alignment vertical="center"/>
      <protection locked="0"/>
    </xf>
    <xf numFmtId="0" fontId="14" fillId="6" borderId="102" xfId="0" applyFont="1" applyFill="1" applyBorder="1" applyAlignment="1" applyProtection="1">
      <alignment horizontal="center" vertical="top" wrapText="1"/>
    </xf>
    <xf numFmtId="0" fontId="14" fillId="0" borderId="104" xfId="0" applyFont="1" applyBorder="1" applyAlignment="1">
      <alignment horizontal="center" vertical="top" wrapText="1"/>
    </xf>
    <xf numFmtId="49" fontId="26" fillId="3" borderId="15" xfId="0" applyNumberFormat="1" applyFont="1" applyFill="1" applyBorder="1" applyAlignment="1" applyProtection="1">
      <alignment horizontal="center" vertical="center"/>
      <protection locked="0"/>
    </xf>
    <xf numFmtId="49" fontId="26" fillId="3" borderId="39"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vertical="center"/>
      <protection locked="0"/>
    </xf>
    <xf numFmtId="0" fontId="17" fillId="0" borderId="23"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83" fillId="5" borderId="73" xfId="0" applyFont="1" applyFill="1" applyBorder="1" applyAlignment="1" applyProtection="1">
      <alignment horizontal="center" vertical="center" wrapText="1"/>
    </xf>
    <xf numFmtId="0" fontId="80" fillId="5" borderId="68" xfId="0" applyFont="1" applyFill="1" applyBorder="1" applyAlignment="1" applyProtection="1">
      <alignment horizontal="center" vertical="center" wrapText="1"/>
    </xf>
    <xf numFmtId="0" fontId="16" fillId="5" borderId="156" xfId="0" applyFont="1" applyFill="1" applyBorder="1" applyAlignment="1" applyProtection="1">
      <alignment horizontal="center" vertical="top" wrapText="1"/>
    </xf>
    <xf numFmtId="0" fontId="14" fillId="0" borderId="157" xfId="0" applyFont="1" applyBorder="1" applyAlignment="1">
      <alignment horizontal="center" vertical="top" wrapText="1"/>
    </xf>
    <xf numFmtId="0" fontId="16" fillId="5" borderId="158" xfId="0" applyFont="1" applyFill="1" applyBorder="1" applyAlignment="1" applyProtection="1">
      <alignment horizontal="center" vertical="top" wrapText="1"/>
    </xf>
    <xf numFmtId="0" fontId="14" fillId="0" borderId="159" xfId="0" applyFont="1" applyBorder="1" applyAlignment="1">
      <alignment vertical="top"/>
    </xf>
    <xf numFmtId="0" fontId="27" fillId="0" borderId="61" xfId="0" applyFont="1" applyFill="1" applyBorder="1" applyAlignment="1" applyProtection="1">
      <alignment horizontal="center" vertical="center"/>
    </xf>
    <xf numFmtId="0" fontId="14" fillId="0" borderId="11" xfId="0" applyFont="1" applyBorder="1" applyAlignment="1">
      <alignment horizontal="center" vertical="center"/>
    </xf>
    <xf numFmtId="0" fontId="14" fillId="0" borderId="160" xfId="0" applyFont="1" applyBorder="1" applyAlignment="1">
      <alignment horizontal="center" vertical="center"/>
    </xf>
    <xf numFmtId="49" fontId="18" fillId="3" borderId="35" xfId="0" applyNumberFormat="1" applyFont="1" applyFill="1" applyBorder="1" applyAlignment="1" applyProtection="1">
      <alignment horizontal="left" vertical="center"/>
      <protection locked="0"/>
    </xf>
    <xf numFmtId="49" fontId="18" fillId="3" borderId="155" xfId="0" applyNumberFormat="1" applyFont="1" applyFill="1" applyBorder="1" applyAlignment="1" applyProtection="1">
      <alignment vertical="center"/>
      <protection locked="0"/>
    </xf>
    <xf numFmtId="0" fontId="14" fillId="0" borderId="123" xfId="0" applyFont="1" applyBorder="1" applyAlignment="1" applyProtection="1">
      <alignment vertical="center"/>
      <protection locked="0"/>
    </xf>
    <xf numFmtId="49" fontId="18" fillId="0" borderId="35" xfId="0" applyNumberFormat="1" applyFont="1" applyFill="1" applyBorder="1" applyAlignment="1" applyProtection="1">
      <alignment vertical="center"/>
    </xf>
    <xf numFmtId="0" fontId="14" fillId="0" borderId="16" xfId="0" applyFont="1" applyFill="1" applyBorder="1" applyAlignment="1" applyProtection="1">
      <alignment vertical="center"/>
    </xf>
    <xf numFmtId="0" fontId="14" fillId="0" borderId="16" xfId="0" applyFont="1" applyBorder="1" applyAlignment="1" applyProtection="1">
      <alignment horizontal="left" vertical="center"/>
      <protection locked="0"/>
    </xf>
    <xf numFmtId="0" fontId="10" fillId="0" borderId="35" xfId="0" applyFont="1" applyFill="1" applyBorder="1" applyAlignment="1">
      <alignment vertical="top" wrapText="1"/>
    </xf>
    <xf numFmtId="0" fontId="0" fillId="0" borderId="15" xfId="0" applyBorder="1" applyAlignment="1">
      <alignment vertical="top" wrapText="1"/>
    </xf>
    <xf numFmtId="0" fontId="17" fillId="0" borderId="161" xfId="0" applyFont="1" applyBorder="1" applyAlignment="1" applyProtection="1">
      <alignment horizontal="left" vertical="center" wrapText="1"/>
    </xf>
    <xf numFmtId="0" fontId="17" fillId="0" borderId="72" xfId="0" applyFont="1" applyBorder="1" applyAlignment="1" applyProtection="1">
      <alignment horizontal="left" vertical="center" wrapText="1"/>
    </xf>
    <xf numFmtId="0" fontId="18" fillId="9" borderId="61" xfId="0" applyFont="1" applyFill="1" applyBorder="1" applyAlignment="1" applyProtection="1">
      <alignment horizontal="left" vertical="center" wrapText="1"/>
    </xf>
    <xf numFmtId="0" fontId="18" fillId="9" borderId="11"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36" fillId="5" borderId="12" xfId="0"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20" xfId="0" applyFont="1" applyBorder="1" applyAlignment="1" applyProtection="1">
      <alignment horizontal="center" vertical="center" wrapText="1"/>
    </xf>
    <xf numFmtId="0" fontId="17" fillId="0" borderId="161" xfId="0" applyFont="1" applyFill="1" applyBorder="1" applyAlignment="1" applyProtection="1">
      <alignment horizontal="left" vertical="center" wrapText="1"/>
    </xf>
    <xf numFmtId="0" fontId="17" fillId="0" borderId="72" xfId="0" applyFont="1" applyFill="1" applyBorder="1" applyAlignment="1" applyProtection="1">
      <alignment horizontal="left" vertical="center" wrapText="1"/>
    </xf>
    <xf numFmtId="0" fontId="18" fillId="0" borderId="23" xfId="0" applyFont="1" applyFill="1" applyBorder="1" applyAlignment="1" applyProtection="1">
      <alignment horizontal="right" vertical="center"/>
    </xf>
    <xf numFmtId="0" fontId="18" fillId="0" borderId="15" xfId="0" applyFont="1" applyFill="1" applyBorder="1" applyAlignment="1" applyProtection="1">
      <alignment horizontal="right" vertical="center"/>
    </xf>
    <xf numFmtId="0" fontId="18" fillId="0" borderId="39" xfId="0" applyFont="1" applyFill="1" applyBorder="1" applyAlignment="1" applyProtection="1">
      <alignment horizontal="right" vertical="center"/>
    </xf>
    <xf numFmtId="0" fontId="39" fillId="0" borderId="61" xfId="0" applyFont="1" applyFill="1" applyBorder="1" applyAlignment="1" applyProtection="1">
      <alignment horizontal="left" vertical="center" wrapText="1"/>
    </xf>
    <xf numFmtId="0" fontId="39" fillId="0" borderId="11" xfId="0" applyFont="1" applyFill="1" applyBorder="1" applyAlignment="1" applyProtection="1">
      <alignment horizontal="left" vertical="center" wrapText="1"/>
    </xf>
    <xf numFmtId="0" fontId="81" fillId="5" borderId="12" xfId="0" applyFont="1" applyFill="1" applyBorder="1" applyAlignment="1" applyProtection="1">
      <alignment horizontal="left" vertical="center" wrapText="1"/>
    </xf>
    <xf numFmtId="0" fontId="38" fillId="5" borderId="8" xfId="0" applyFont="1" applyFill="1" applyBorder="1" applyAlignment="1" applyProtection="1">
      <alignment horizontal="left" vertical="center" wrapText="1"/>
    </xf>
    <xf numFmtId="0" fontId="18" fillId="9" borderId="162" xfId="0" applyFont="1" applyFill="1" applyBorder="1" applyAlignment="1" applyProtection="1">
      <alignment horizontal="left" vertical="center" wrapText="1"/>
    </xf>
    <xf numFmtId="0" fontId="18" fillId="9" borderId="59" xfId="0" applyFont="1" applyFill="1" applyBorder="1" applyAlignment="1" applyProtection="1">
      <alignment horizontal="left" vertical="center" wrapText="1"/>
    </xf>
    <xf numFmtId="0" fontId="15" fillId="7" borderId="12" xfId="0" applyFont="1" applyFill="1" applyBorder="1" applyAlignment="1" applyProtection="1">
      <alignment horizontal="left" vertical="center"/>
    </xf>
    <xf numFmtId="0" fontId="84" fillId="7" borderId="8" xfId="0" applyFont="1" applyFill="1" applyBorder="1" applyAlignment="1" applyProtection="1">
      <alignment horizontal="left" vertical="center"/>
    </xf>
    <xf numFmtId="0" fontId="14" fillId="0" borderId="38"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40" xfId="0" applyFont="1" applyBorder="1" applyAlignment="1" applyProtection="1">
      <alignment vertical="center" wrapText="1"/>
    </xf>
    <xf numFmtId="0" fontId="14" fillId="0" borderId="104" xfId="0" applyFont="1" applyBorder="1" applyAlignment="1" applyProtection="1">
      <alignment horizontal="center" vertical="top" wrapText="1"/>
    </xf>
    <xf numFmtId="49" fontId="26" fillId="3" borderId="15" xfId="0" applyNumberFormat="1" applyFont="1" applyFill="1" applyBorder="1" applyAlignment="1" applyProtection="1">
      <alignment horizontal="center" vertical="center"/>
    </xf>
    <xf numFmtId="49" fontId="26" fillId="3" borderId="39" xfId="0" applyNumberFormat="1" applyFont="1" applyFill="1" applyBorder="1" applyAlignment="1" applyProtection="1">
      <alignment horizontal="center" vertical="center"/>
    </xf>
    <xf numFmtId="49" fontId="18" fillId="3" borderId="35" xfId="0" applyNumberFormat="1" applyFont="1" applyFill="1" applyBorder="1" applyAlignment="1" applyProtection="1">
      <alignment vertical="center"/>
    </xf>
    <xf numFmtId="0" fontId="14" fillId="0" borderId="16" xfId="0" applyFont="1" applyBorder="1" applyAlignment="1" applyProtection="1">
      <alignment vertical="center"/>
    </xf>
    <xf numFmtId="49" fontId="18" fillId="3" borderId="155" xfId="0" applyNumberFormat="1" applyFont="1" applyFill="1" applyBorder="1" applyAlignment="1" applyProtection="1">
      <alignment vertical="center"/>
    </xf>
    <xf numFmtId="0" fontId="14" fillId="0" borderId="123" xfId="0" applyFont="1" applyBorder="1" applyAlignment="1" applyProtection="1">
      <alignment vertical="center"/>
    </xf>
    <xf numFmtId="49" fontId="18" fillId="3" borderId="35" xfId="0" applyNumberFormat="1" applyFont="1" applyFill="1" applyBorder="1" applyAlignment="1" applyProtection="1">
      <alignment horizontal="left" vertical="center"/>
    </xf>
    <xf numFmtId="0" fontId="14" fillId="0" borderId="16" xfId="0" applyFont="1" applyBorder="1" applyAlignment="1" applyProtection="1">
      <alignment horizontal="left" vertical="center"/>
    </xf>
    <xf numFmtId="0" fontId="18" fillId="3" borderId="35" xfId="0" applyFont="1" applyFill="1" applyBorder="1" applyAlignment="1" applyProtection="1">
      <alignment vertical="center"/>
    </xf>
    <xf numFmtId="49" fontId="18" fillId="3" borderId="118" xfId="0" applyNumberFormat="1" applyFont="1" applyFill="1" applyBorder="1" applyAlignment="1" applyProtection="1">
      <alignment vertical="center"/>
    </xf>
    <xf numFmtId="0" fontId="16" fillId="0" borderId="163" xfId="0" applyFont="1" applyBorder="1" applyAlignment="1" applyProtection="1">
      <alignment vertical="center"/>
    </xf>
    <xf numFmtId="49" fontId="45" fillId="3" borderId="21" xfId="0" applyNumberFormat="1" applyFont="1" applyFill="1" applyBorder="1" applyAlignment="1" applyProtection="1">
      <alignment vertical="center"/>
    </xf>
    <xf numFmtId="0" fontId="32" fillId="0" borderId="40" xfId="0" applyFont="1" applyBorder="1" applyAlignment="1" applyProtection="1">
      <alignment vertical="center"/>
    </xf>
    <xf numFmtId="49" fontId="45" fillId="3" borderId="35" xfId="0" applyNumberFormat="1" applyFont="1" applyFill="1" applyBorder="1" applyAlignment="1" applyProtection="1">
      <alignment vertical="center"/>
    </xf>
    <xf numFmtId="0" fontId="14" fillId="0" borderId="39"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21" xfId="0" applyFont="1" applyBorder="1" applyAlignment="1" applyProtection="1">
      <alignment vertical="center"/>
    </xf>
    <xf numFmtId="0" fontId="14" fillId="0" borderId="118" xfId="0" applyFont="1" applyBorder="1" applyAlignment="1" applyProtection="1">
      <alignment vertical="center"/>
    </xf>
    <xf numFmtId="0" fontId="14" fillId="0" borderId="163" xfId="0" applyFont="1" applyBorder="1" applyAlignment="1" applyProtection="1">
      <alignment vertical="center"/>
    </xf>
    <xf numFmtId="0" fontId="0" fillId="0" borderId="1" xfId="0" applyBorder="1" applyAlignment="1" applyProtection="1">
      <alignment vertical="center"/>
    </xf>
    <xf numFmtId="0" fontId="0" fillId="0" borderId="123" xfId="0" applyBorder="1" applyAlignment="1" applyProtection="1">
      <alignment vertical="center"/>
    </xf>
    <xf numFmtId="0" fontId="16" fillId="5" borderId="102" xfId="0" applyFont="1" applyFill="1" applyBorder="1" applyAlignment="1" applyProtection="1">
      <alignment horizontal="center" vertical="top" wrapText="1"/>
    </xf>
    <xf numFmtId="0" fontId="14" fillId="0" borderId="104" xfId="0" applyFont="1" applyBorder="1" applyAlignment="1" applyProtection="1">
      <alignment vertical="top"/>
    </xf>
    <xf numFmtId="0" fontId="14" fillId="0" borderId="11" xfId="0" applyFont="1" applyBorder="1" applyAlignment="1" applyProtection="1">
      <alignment horizontal="center" vertical="center"/>
    </xf>
    <xf numFmtId="0" fontId="14" fillId="0" borderId="160" xfId="0" applyFont="1" applyBorder="1" applyAlignment="1" applyProtection="1">
      <alignment horizontal="center" vertical="center"/>
    </xf>
    <xf numFmtId="43" fontId="20" fillId="3" borderId="58" xfId="0" applyNumberFormat="1" applyFont="1" applyFill="1" applyBorder="1" applyAlignment="1" applyProtection="1">
      <alignment vertical="center"/>
      <protection locked="0"/>
    </xf>
    <xf numFmtId="43" fontId="4" fillId="0" borderId="58" xfId="0" applyNumberFormat="1" applyFont="1" applyBorder="1" applyAlignment="1" applyProtection="1">
      <alignment vertical="center"/>
      <protection locked="0"/>
    </xf>
    <xf numFmtId="43" fontId="20" fillId="3" borderId="155" xfId="0" applyNumberFormat="1" applyFont="1" applyFill="1" applyBorder="1" applyAlignment="1" applyProtection="1">
      <alignment vertical="center"/>
      <protection locked="0"/>
    </xf>
    <xf numFmtId="43" fontId="4" fillId="0" borderId="1" xfId="0" applyNumberFormat="1" applyFont="1" applyBorder="1" applyAlignment="1" applyProtection="1">
      <alignment vertical="center"/>
      <protection locked="0"/>
    </xf>
    <xf numFmtId="43" fontId="4" fillId="0" borderId="164" xfId="0" applyNumberFormat="1" applyFont="1" applyBorder="1" applyAlignment="1" applyProtection="1">
      <alignment vertical="center"/>
      <protection locked="0"/>
    </xf>
    <xf numFmtId="43" fontId="20" fillId="3" borderId="126" xfId="0" applyNumberFormat="1" applyFont="1" applyFill="1" applyBorder="1" applyAlignment="1" applyProtection="1">
      <alignment vertical="center"/>
      <protection locked="0"/>
    </xf>
    <xf numFmtId="43" fontId="5" fillId="0" borderId="35" xfId="0" applyNumberFormat="1" applyFont="1" applyFill="1" applyBorder="1" applyAlignment="1" applyProtection="1">
      <alignment vertical="center"/>
    </xf>
    <xf numFmtId="43" fontId="14" fillId="0" borderId="39" xfId="0" applyNumberFormat="1" applyFont="1" applyBorder="1" applyAlignment="1" applyProtection="1">
      <alignment vertical="center"/>
    </xf>
    <xf numFmtId="43" fontId="5" fillId="0" borderId="21" xfId="0" applyNumberFormat="1" applyFont="1" applyFill="1" applyBorder="1" applyAlignment="1" applyProtection="1">
      <alignment vertical="center"/>
    </xf>
    <xf numFmtId="43" fontId="4" fillId="0" borderId="21" xfId="0" applyNumberFormat="1" applyFont="1" applyBorder="1" applyAlignment="1" applyProtection="1">
      <alignment vertical="center"/>
    </xf>
    <xf numFmtId="0" fontId="9" fillId="0" borderId="21"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43" fontId="14" fillId="0" borderId="15" xfId="0" applyNumberFormat="1" applyFont="1" applyBorder="1" applyAlignment="1" applyProtection="1">
      <alignmen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35" fillId="0" borderId="7" xfId="0" applyNumberFormat="1" applyFont="1" applyBorder="1" applyAlignment="1" applyProtection="1">
      <alignment vertical="center"/>
    </xf>
    <xf numFmtId="0" fontId="18" fillId="0" borderId="13" xfId="0" applyFont="1" applyFill="1" applyBorder="1" applyAlignment="1" applyProtection="1">
      <alignment horizontal="right" vertical="center"/>
    </xf>
    <xf numFmtId="0" fontId="14" fillId="0" borderId="0" xfId="0" applyFont="1" applyBorder="1" applyAlignment="1" applyProtection="1">
      <alignment vertical="center"/>
    </xf>
    <xf numFmtId="49" fontId="69" fillId="0" borderId="58" xfId="0" applyNumberFormat="1" applyFont="1" applyBorder="1" applyAlignment="1" applyProtection="1">
      <alignment vertical="center"/>
    </xf>
    <xf numFmtId="0" fontId="69" fillId="0" borderId="58" xfId="0" applyFont="1" applyBorder="1" applyAlignment="1" applyProtection="1">
      <alignment vertical="center"/>
    </xf>
    <xf numFmtId="0" fontId="69" fillId="0" borderId="134" xfId="0" applyFont="1" applyBorder="1" applyAlignment="1" applyProtection="1">
      <alignment vertical="center"/>
    </xf>
    <xf numFmtId="0" fontId="35" fillId="0" borderId="21" xfId="0" applyFont="1" applyBorder="1" applyAlignment="1" applyProtection="1">
      <alignment horizontal="left" vertical="center"/>
    </xf>
    <xf numFmtId="0" fontId="17" fillId="0" borderId="21" xfId="0" applyFont="1" applyBorder="1" applyAlignment="1" applyProtection="1">
      <alignment horizontal="left" vertical="center"/>
    </xf>
    <xf numFmtId="49" fontId="35" fillId="0" borderId="21" xfId="0" applyNumberFormat="1" applyFont="1" applyBorder="1" applyAlignment="1" applyProtection="1">
      <alignment vertical="center"/>
    </xf>
    <xf numFmtId="0" fontId="35" fillId="0" borderId="21" xfId="0" applyFont="1" applyBorder="1" applyAlignment="1" applyProtection="1">
      <alignment vertical="center"/>
    </xf>
    <xf numFmtId="49" fontId="55" fillId="0" borderId="155" xfId="0" applyNumberFormat="1" applyFont="1" applyBorder="1" applyAlignment="1" applyProtection="1">
      <alignment vertical="center"/>
    </xf>
    <xf numFmtId="0" fontId="35" fillId="0" borderId="1" xfId="0" applyFont="1" applyBorder="1" applyAlignment="1" applyProtection="1">
      <alignment vertical="center"/>
    </xf>
    <xf numFmtId="0" fontId="35" fillId="0" borderId="123" xfId="0" applyFont="1" applyBorder="1" applyAlignment="1" applyProtection="1">
      <alignment vertical="center"/>
    </xf>
    <xf numFmtId="165" fontId="26" fillId="0" borderId="11" xfId="0" applyNumberFormat="1" applyFont="1" applyFill="1" applyBorder="1" applyAlignment="1" applyProtection="1">
      <alignment horizontal="right" vertical="center"/>
    </xf>
    <xf numFmtId="0" fontId="26" fillId="0" borderId="11" xfId="0" applyFont="1" applyBorder="1" applyAlignment="1" applyProtection="1">
      <alignment horizontal="right" vertical="center"/>
    </xf>
    <xf numFmtId="0" fontId="16" fillId="0" borderId="11" xfId="0" applyFont="1" applyBorder="1" applyAlignment="1" applyProtection="1">
      <alignment vertical="center"/>
    </xf>
    <xf numFmtId="171" fontId="27" fillId="0" borderId="32" xfId="0" applyNumberFormat="1" applyFont="1" applyBorder="1" applyAlignment="1" applyProtection="1">
      <alignment horizontal="center" vertical="center"/>
    </xf>
    <xf numFmtId="0" fontId="32" fillId="0" borderId="32" xfId="0" applyFont="1" applyBorder="1" applyAlignment="1" applyProtection="1">
      <alignment horizontal="center" vertical="center"/>
    </xf>
    <xf numFmtId="0" fontId="14" fillId="0" borderId="32" xfId="0" applyFont="1" applyBorder="1" applyAlignment="1" applyProtection="1">
      <alignment horizontal="center" vertical="center"/>
    </xf>
    <xf numFmtId="0" fontId="76" fillId="3" borderId="34" xfId="13"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59" fillId="0" borderId="35"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39" xfId="0" applyFont="1" applyBorder="1" applyAlignment="1" applyProtection="1">
      <alignment horizontal="left" vertical="center"/>
    </xf>
    <xf numFmtId="177" fontId="35" fillId="0" borderId="35" xfId="0" applyNumberFormat="1" applyFont="1" applyBorder="1" applyAlignment="1" applyProtection="1">
      <alignment horizontal="left" vertical="center"/>
    </xf>
    <xf numFmtId="177" fontId="14" fillId="0" borderId="16" xfId="0" applyNumberFormat="1" applyFont="1" applyBorder="1" applyAlignment="1" applyProtection="1">
      <alignment horizontal="left" vertical="center"/>
    </xf>
    <xf numFmtId="165" fontId="26" fillId="0" borderId="7" xfId="0" applyNumberFormat="1" applyFont="1" applyFill="1" applyBorder="1" applyAlignment="1" applyProtection="1">
      <alignment horizontal="right" vertical="center"/>
    </xf>
    <xf numFmtId="0" fontId="26" fillId="0" borderId="7" xfId="0" applyFont="1" applyBorder="1" applyAlignment="1" applyProtection="1">
      <alignment horizontal="right" vertical="center"/>
    </xf>
    <xf numFmtId="0" fontId="16" fillId="0" borderId="7" xfId="0" applyFont="1" applyBorder="1" applyAlignment="1" applyProtection="1">
      <alignment vertical="center"/>
    </xf>
    <xf numFmtId="49" fontId="35" fillId="0" borderId="32" xfId="0" applyNumberFormat="1" applyFont="1" applyBorder="1" applyAlignment="1" applyProtection="1">
      <alignment vertical="center"/>
    </xf>
    <xf numFmtId="0" fontId="35" fillId="0" borderId="32" xfId="0" applyFont="1" applyBorder="1" applyAlignment="1" applyProtection="1">
      <alignment vertical="center"/>
    </xf>
    <xf numFmtId="171" fontId="59" fillId="0" borderId="58" xfId="0" applyNumberFormat="1" applyFont="1" applyBorder="1" applyAlignment="1" applyProtection="1">
      <alignment horizontal="left" vertical="center"/>
    </xf>
    <xf numFmtId="0" fontId="59" fillId="0" borderId="58" xfId="0" applyFont="1" applyBorder="1" applyAlignment="1" applyProtection="1">
      <alignment vertical="center"/>
    </xf>
    <xf numFmtId="0" fontId="47" fillId="0" borderId="58" xfId="0" applyFont="1" applyBorder="1" applyAlignment="1" applyProtection="1">
      <alignment vertical="center"/>
    </xf>
    <xf numFmtId="0" fontId="18"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49" fontId="35" fillId="0" borderId="58" xfId="0" applyNumberFormat="1" applyFont="1" applyBorder="1" applyAlignment="1" applyProtection="1">
      <alignment vertical="center"/>
    </xf>
    <xf numFmtId="0" fontId="35" fillId="0" borderId="134" xfId="0" applyFont="1" applyBorder="1" applyAlignment="1" applyProtection="1">
      <alignmen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49" fontId="35" fillId="0" borderId="8" xfId="0" applyNumberFormat="1" applyFont="1" applyBorder="1" applyAlignment="1" applyProtection="1">
      <alignment vertical="center"/>
    </xf>
    <xf numFmtId="0" fontId="35" fillId="0" borderId="8" xfId="0" applyFont="1" applyBorder="1" applyAlignment="1" applyProtection="1">
      <alignment vertical="center"/>
    </xf>
    <xf numFmtId="0" fontId="35" fillId="0" borderId="7" xfId="0" applyFont="1" applyBorder="1" applyAlignment="1" applyProtection="1">
      <alignment vertical="center"/>
    </xf>
    <xf numFmtId="0" fontId="35" fillId="0" borderId="22" xfId="0" applyFont="1" applyBorder="1" applyAlignment="1" applyProtection="1">
      <alignment vertical="center"/>
    </xf>
    <xf numFmtId="180" fontId="35" fillId="0" borderId="58" xfId="0" applyNumberFormat="1" applyFont="1" applyBorder="1" applyAlignment="1" applyProtection="1">
      <alignment horizontal="left" vertical="center"/>
    </xf>
    <xf numFmtId="0" fontId="14" fillId="0" borderId="58"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2" xfId="0" applyFont="1" applyBorder="1" applyAlignment="1" applyProtection="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9" fontId="4" fillId="0" borderId="2" xfId="0" applyNumberFormat="1" applyFont="1" applyFill="1" applyBorder="1" applyAlignment="1" applyProtection="1">
      <alignment vertical="center" wrapText="1"/>
    </xf>
    <xf numFmtId="10" fontId="7" fillId="0" borderId="0" xfId="15" applyNumberFormat="1" applyFont="1" applyFill="1" applyBorder="1" applyAlignment="1" applyProtection="1">
      <alignment horizontal="right" vertical="center"/>
    </xf>
    <xf numFmtId="0" fontId="35" fillId="0" borderId="69" xfId="0" applyFont="1" applyBorder="1" applyAlignment="1" applyProtection="1">
      <alignment vertical="center"/>
    </xf>
    <xf numFmtId="0" fontId="27" fillId="0" borderId="32" xfId="0" applyFont="1" applyBorder="1" applyAlignment="1" applyProtection="1">
      <alignment vertical="center"/>
    </xf>
    <xf numFmtId="0" fontId="32" fillId="0" borderId="32" xfId="0" applyFont="1" applyBorder="1" applyAlignment="1" applyProtection="1">
      <alignment vertical="center"/>
    </xf>
    <xf numFmtId="0" fontId="35" fillId="0" borderId="58" xfId="0" applyFont="1" applyBorder="1" applyAlignment="1" applyProtection="1">
      <alignment vertical="center"/>
    </xf>
    <xf numFmtId="165" fontId="26" fillId="0" borderId="61" xfId="0" applyNumberFormat="1" applyFont="1" applyFill="1" applyBorder="1" applyAlignment="1" applyProtection="1">
      <alignment horizontal="left" vertical="center"/>
    </xf>
    <xf numFmtId="0" fontId="26"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0" fontId="18" fillId="0" borderId="6" xfId="0" applyFont="1" applyBorder="1" applyAlignment="1" applyProtection="1">
      <alignment horizontal="right" vertical="center"/>
    </xf>
    <xf numFmtId="0" fontId="14" fillId="0" borderId="47" xfId="0" applyFont="1" applyBorder="1" applyAlignment="1" applyProtection="1">
      <alignment horizontal="right" vertical="center"/>
    </xf>
    <xf numFmtId="3" fontId="6" fillId="0" borderId="0" xfId="14" applyNumberFormat="1" applyFont="1" applyFill="1" applyBorder="1" applyAlignment="1" applyProtection="1">
      <alignment vertical="center" wrapText="1"/>
      <protection locked="0"/>
    </xf>
    <xf numFmtId="0" fontId="4" fillId="0" borderId="0" xfId="0" applyFont="1" applyFill="1" applyBorder="1" applyAlignment="1">
      <alignment vertical="center" wrapText="1"/>
    </xf>
    <xf numFmtId="0" fontId="34" fillId="0" borderId="2" xfId="0" applyFont="1" applyBorder="1" applyAlignment="1">
      <alignment horizontal="right" vertical="center"/>
    </xf>
    <xf numFmtId="0" fontId="34" fillId="0" borderId="0" xfId="0" applyFont="1" applyBorder="1" applyAlignment="1">
      <alignment horizontal="right" vertical="center"/>
    </xf>
    <xf numFmtId="0" fontId="17" fillId="0" borderId="51" xfId="0" applyFont="1" applyBorder="1" applyAlignment="1">
      <alignment horizontal="right" vertical="center"/>
    </xf>
    <xf numFmtId="0" fontId="7" fillId="0" borderId="0" xfId="0" applyFont="1" applyBorder="1" applyAlignment="1">
      <alignment horizontal="right" vertical="center"/>
    </xf>
    <xf numFmtId="14" fontId="17" fillId="3" borderId="35" xfId="0" applyNumberFormat="1" applyFont="1" applyFill="1" applyBorder="1" applyAlignment="1" applyProtection="1">
      <alignment vertical="center"/>
      <protection locked="0"/>
    </xf>
    <xf numFmtId="14" fontId="17" fillId="3" borderId="15" xfId="0" applyNumberFormat="1" applyFont="1" applyFill="1" applyBorder="1" applyAlignment="1" applyProtection="1">
      <alignment vertical="center"/>
      <protection locked="0"/>
    </xf>
    <xf numFmtId="14" fontId="17" fillId="3" borderId="16" xfId="0" applyNumberFormat="1" applyFont="1" applyFill="1" applyBorder="1" applyAlignment="1" applyProtection="1">
      <alignment vertical="center"/>
      <protection locked="0"/>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 fillId="0" borderId="0" xfId="0" applyFont="1" applyAlignment="1">
      <alignment horizontal="justify" vertical="center" wrapText="1"/>
    </xf>
    <xf numFmtId="0" fontId="100" fillId="0" borderId="0" xfId="0" applyFont="1" applyAlignment="1">
      <alignment wrapText="1"/>
    </xf>
    <xf numFmtId="0" fontId="7" fillId="0" borderId="0" xfId="0" applyFont="1" applyAlignment="1">
      <alignment horizontal="right"/>
    </xf>
    <xf numFmtId="0" fontId="87" fillId="0" borderId="0" xfId="0" applyFont="1" applyAlignment="1">
      <alignment horizontal="right"/>
    </xf>
    <xf numFmtId="178" fontId="1" fillId="0" borderId="0" xfId="0" applyNumberFormat="1" applyFont="1" applyAlignment="1">
      <alignment horizontal="center"/>
    </xf>
    <xf numFmtId="178" fontId="92" fillId="0" borderId="0" xfId="0" applyNumberFormat="1" applyFont="1" applyAlignment="1">
      <alignment horizontal="center"/>
    </xf>
    <xf numFmtId="0" fontId="1" fillId="0" borderId="83" xfId="0" applyFont="1" applyBorder="1" applyAlignment="1">
      <alignment horizontal="center"/>
    </xf>
    <xf numFmtId="0" fontId="1" fillId="0" borderId="173" xfId="0" applyFont="1" applyBorder="1" applyAlignment="1">
      <alignment horizontal="center"/>
    </xf>
    <xf numFmtId="0" fontId="1" fillId="0" borderId="31" xfId="0" applyFont="1" applyBorder="1" applyAlignment="1">
      <alignment horizontal="center"/>
    </xf>
    <xf numFmtId="0" fontId="0" fillId="0" borderId="49" xfId="0" applyBorder="1" applyAlignment="1"/>
    <xf numFmtId="0" fontId="1" fillId="0" borderId="49" xfId="0" applyFont="1" applyBorder="1" applyAlignment="1">
      <alignment horizontal="center"/>
    </xf>
    <xf numFmtId="0" fontId="1" fillId="0" borderId="184" xfId="0" applyFont="1" applyBorder="1" applyAlignment="1">
      <alignment horizontal="center"/>
    </xf>
    <xf numFmtId="0" fontId="1" fillId="0" borderId="101" xfId="0" quotePrefix="1" applyFont="1" applyBorder="1" applyAlignment="1">
      <alignment horizontal="center"/>
    </xf>
    <xf numFmtId="0" fontId="7" fillId="0" borderId="191" xfId="0" applyFont="1" applyBorder="1" applyAlignment="1">
      <alignment horizontal="center"/>
    </xf>
    <xf numFmtId="0" fontId="7" fillId="0" borderId="39" xfId="0" applyFont="1" applyBorder="1" applyAlignment="1">
      <alignment horizontal="center"/>
    </xf>
    <xf numFmtId="0" fontId="7" fillId="0" borderId="35" xfId="0" applyFont="1" applyBorder="1" applyAlignment="1">
      <alignment horizontal="center"/>
    </xf>
    <xf numFmtId="0" fontId="0" fillId="0" borderId="39" xfId="0" applyBorder="1" applyAlignment="1"/>
    <xf numFmtId="186" fontId="7" fillId="0" borderId="204" xfId="0" applyNumberFormat="1" applyFont="1" applyBorder="1" applyAlignment="1">
      <alignment horizontal="center"/>
    </xf>
    <xf numFmtId="0" fontId="7" fillId="0" borderId="68" xfId="0" applyFont="1" applyBorder="1" applyAlignment="1">
      <alignment horizontal="center"/>
    </xf>
    <xf numFmtId="0" fontId="7" fillId="0" borderId="119" xfId="0" applyFont="1" applyBorder="1" applyAlignment="1">
      <alignment horizontal="center"/>
    </xf>
    <xf numFmtId="0" fontId="1" fillId="0" borderId="68" xfId="0" applyFont="1" applyBorder="1" applyAlignment="1">
      <alignment horizontal="center"/>
    </xf>
    <xf numFmtId="0" fontId="1" fillId="0" borderId="119" xfId="0" applyFont="1" applyBorder="1" applyAlignment="1">
      <alignment horizontal="center"/>
    </xf>
    <xf numFmtId="0" fontId="20" fillId="3" borderId="53"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16" fillId="0" borderId="0" xfId="0" applyFont="1" applyBorder="1" applyAlignment="1">
      <alignment horizontal="right" vertical="center"/>
    </xf>
    <xf numFmtId="0" fontId="0" fillId="0" borderId="51" xfId="0" applyBorder="1" applyAlignment="1">
      <alignment horizontal="right" vertical="center"/>
    </xf>
    <xf numFmtId="0" fontId="18" fillId="0" borderId="23" xfId="0" applyFont="1" applyBorder="1" applyAlignment="1">
      <alignment horizontal="center" vertical="center"/>
    </xf>
    <xf numFmtId="0" fontId="18" fillId="0" borderId="15" xfId="0" applyFont="1" applyBorder="1" applyAlignment="1">
      <alignment horizontal="center" vertical="center"/>
    </xf>
    <xf numFmtId="0" fontId="18" fillId="0" borderId="39" xfId="0" applyFont="1" applyBorder="1" applyAlignment="1">
      <alignment horizontal="center" vertical="center"/>
    </xf>
    <xf numFmtId="0" fontId="20" fillId="3" borderId="165"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20" fillId="3" borderId="167" xfId="0" applyFont="1" applyFill="1" applyBorder="1" applyAlignment="1" applyProtection="1">
      <alignment vertical="center"/>
      <protection locked="0"/>
    </xf>
    <xf numFmtId="0" fontId="20" fillId="3" borderId="168" xfId="0" applyFont="1" applyFill="1" applyBorder="1" applyAlignment="1" applyProtection="1">
      <alignment vertical="center"/>
      <protection locked="0"/>
    </xf>
    <xf numFmtId="0" fontId="20" fillId="3" borderId="169" xfId="0" applyFont="1" applyFill="1" applyBorder="1" applyAlignment="1" applyProtection="1">
      <alignment vertical="center"/>
      <protection locked="0"/>
    </xf>
    <xf numFmtId="0" fontId="20" fillId="3" borderId="170"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18" fillId="0" borderId="35" xfId="0" applyFont="1" applyBorder="1" applyAlignment="1">
      <alignment horizontal="center" vertical="center"/>
    </xf>
    <xf numFmtId="0" fontId="20" fillId="3" borderId="171" xfId="0" applyFont="1" applyFill="1" applyBorder="1" applyAlignment="1" applyProtection="1">
      <alignment vertical="center"/>
      <protection locked="0"/>
    </xf>
    <xf numFmtId="0" fontId="16" fillId="0" borderId="6" xfId="0" applyFont="1" applyBorder="1" applyAlignment="1">
      <alignment horizontal="right" vertical="center"/>
    </xf>
    <xf numFmtId="0" fontId="16" fillId="0" borderId="7" xfId="0" applyFont="1" applyBorder="1" applyAlignment="1">
      <alignment horizontal="right" vertical="center"/>
    </xf>
    <xf numFmtId="1" fontId="16" fillId="0" borderId="7" xfId="0" applyNumberFormat="1" applyFont="1" applyBorder="1" applyAlignment="1">
      <alignment horizontal="right" vertical="center"/>
    </xf>
    <xf numFmtId="0" fontId="0" fillId="0" borderId="7" xfId="0" applyBorder="1" applyAlignment="1">
      <alignment horizontal="right" vertical="center"/>
    </xf>
    <xf numFmtId="0" fontId="7" fillId="0" borderId="31" xfId="0" applyFont="1" applyBorder="1" applyAlignment="1"/>
    <xf numFmtId="0" fontId="14" fillId="0" borderId="10" xfId="0" applyFont="1" applyBorder="1" applyAlignment="1"/>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1" fillId="0" borderId="0" xfId="0" applyFont="1" applyFill="1" applyBorder="1" applyAlignment="1">
      <alignment horizontal="left"/>
    </xf>
    <xf numFmtId="0" fontId="1" fillId="0" borderId="51"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83" xfId="0" applyBorder="1" applyAlignment="1">
      <alignment horizontal="left" vertical="top" wrapText="1"/>
    </xf>
    <xf numFmtId="0" fontId="0" fillId="0" borderId="173" xfId="0" applyBorder="1" applyAlignment="1">
      <alignment horizontal="left" vertical="top" wrapText="1"/>
    </xf>
    <xf numFmtId="49" fontId="1" fillId="0" borderId="145" xfId="0" applyNumberFormat="1" applyFont="1" applyBorder="1" applyAlignment="1"/>
    <xf numFmtId="0" fontId="0" fillId="0" borderId="145" xfId="0" applyBorder="1" applyAlignment="1"/>
    <xf numFmtId="0" fontId="0" fillId="0" borderId="174"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95" fillId="0" borderId="2" xfId="0" applyFont="1" applyBorder="1" applyAlignment="1">
      <alignment horizontal="center" textRotation="180"/>
    </xf>
    <xf numFmtId="0" fontId="95" fillId="0" borderId="36" xfId="0" applyFont="1" applyBorder="1" applyAlignment="1">
      <alignment horizontal="center" textRotation="180"/>
    </xf>
    <xf numFmtId="0" fontId="16" fillId="0" borderId="2" xfId="0" applyFont="1" applyBorder="1" applyAlignment="1">
      <alignment horizontal="right" vertical="center"/>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3095" name="AutoShape 2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647700</xdr:rowOff>
    </xdr:from>
    <xdr:to>
      <xdr:col>0</xdr:col>
      <xdr:colOff>0</xdr:colOff>
      <xdr:row>48</xdr:row>
      <xdr:rowOff>0</xdr:rowOff>
    </xdr:to>
    <xdr:sp macro="" textlink="">
      <xdr:nvSpPr>
        <xdr:cNvPr id="3099" name="AutoShape 27"/>
        <xdr:cNvSpPr>
          <a:spLocks/>
        </xdr:cNvSpPr>
      </xdr:nvSpPr>
      <xdr:spPr bwMode="auto">
        <a:xfrm>
          <a:off x="0" y="15020925"/>
          <a:ext cx="0" cy="819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647700</xdr:rowOff>
    </xdr:from>
    <xdr:to>
      <xdr:col>0</xdr:col>
      <xdr:colOff>0</xdr:colOff>
      <xdr:row>49</xdr:row>
      <xdr:rowOff>0</xdr:rowOff>
    </xdr:to>
    <xdr:sp macro="" textlink="">
      <xdr:nvSpPr>
        <xdr:cNvPr id="3102" name="AutoShape 30"/>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35</xdr:row>
      <xdr:rowOff>28575</xdr:rowOff>
    </xdr:from>
    <xdr:to>
      <xdr:col>0</xdr:col>
      <xdr:colOff>0</xdr:colOff>
      <xdr:row>42</xdr:row>
      <xdr:rowOff>0</xdr:rowOff>
    </xdr:to>
    <xdr:sp macro="" textlink="">
      <xdr:nvSpPr>
        <xdr:cNvPr id="3104" name="AutoShape 32"/>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3105" name="AutoShape 3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108" name="AutoShape 36"/>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3192"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9622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0481" name="AutoShape 1"/>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49</xdr:row>
      <xdr:rowOff>0</xdr:rowOff>
    </xdr:to>
    <xdr:sp macro="" textlink="">
      <xdr:nvSpPr>
        <xdr:cNvPr id="20482" name="AutoShape 2"/>
        <xdr:cNvSpPr>
          <a:spLocks/>
        </xdr:cNvSpPr>
      </xdr:nvSpPr>
      <xdr:spPr bwMode="auto">
        <a:xfrm>
          <a:off x="0" y="15420975"/>
          <a:ext cx="0" cy="9525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50</xdr:row>
      <xdr:rowOff>0</xdr:rowOff>
    </xdr:to>
    <xdr:sp macro="" textlink="">
      <xdr:nvSpPr>
        <xdr:cNvPr id="20483" name="AutoShape 3"/>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35</xdr:row>
      <xdr:rowOff>28575</xdr:rowOff>
    </xdr:from>
    <xdr:to>
      <xdr:col>0</xdr:col>
      <xdr:colOff>0</xdr:colOff>
      <xdr:row>42</xdr:row>
      <xdr:rowOff>0</xdr:rowOff>
    </xdr:to>
    <xdr:sp macro="" textlink="">
      <xdr:nvSpPr>
        <xdr:cNvPr id="20484" name="AutoShape 4"/>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485" name="AutoShape 5"/>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0</xdr:rowOff>
    </xdr:from>
    <xdr:to>
      <xdr:col>0</xdr:col>
      <xdr:colOff>0</xdr:colOff>
      <xdr:row>50</xdr:row>
      <xdr:rowOff>0</xdr:rowOff>
    </xdr:to>
    <xdr:sp macro="" textlink="">
      <xdr:nvSpPr>
        <xdr:cNvPr id="20486" name="AutoShape 6"/>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2048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8479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98</xdr:row>
      <xdr:rowOff>28575</xdr:rowOff>
    </xdr:from>
    <xdr:to>
      <xdr:col>15</xdr:col>
      <xdr:colOff>190500</xdr:colOff>
      <xdr:row>99</xdr:row>
      <xdr:rowOff>152400</xdr:rowOff>
    </xdr:to>
    <xdr:sp macro="" textlink="">
      <xdr:nvSpPr>
        <xdr:cNvPr id="1030" name="AutoShape 6"/>
        <xdr:cNvSpPr>
          <a:spLocks/>
        </xdr:cNvSpPr>
      </xdr:nvSpPr>
      <xdr:spPr bwMode="auto">
        <a:xfrm>
          <a:off x="10229850" y="21021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92</xdr:row>
      <xdr:rowOff>28575</xdr:rowOff>
    </xdr:from>
    <xdr:to>
      <xdr:col>15</xdr:col>
      <xdr:colOff>190500</xdr:colOff>
      <xdr:row>93</xdr:row>
      <xdr:rowOff>152400</xdr:rowOff>
    </xdr:to>
    <xdr:sp macro="" textlink="">
      <xdr:nvSpPr>
        <xdr:cNvPr id="1031" name="AutoShape 7"/>
        <xdr:cNvSpPr>
          <a:spLocks/>
        </xdr:cNvSpPr>
      </xdr:nvSpPr>
      <xdr:spPr bwMode="auto">
        <a:xfrm>
          <a:off x="10229850" y="19878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115</xdr:row>
      <xdr:rowOff>28575</xdr:rowOff>
    </xdr:from>
    <xdr:to>
      <xdr:col>15</xdr:col>
      <xdr:colOff>190500</xdr:colOff>
      <xdr:row>116</xdr:row>
      <xdr:rowOff>152400</xdr:rowOff>
    </xdr:to>
    <xdr:sp macro="" textlink="">
      <xdr:nvSpPr>
        <xdr:cNvPr id="1032" name="AutoShape 8"/>
        <xdr:cNvSpPr>
          <a:spLocks/>
        </xdr:cNvSpPr>
      </xdr:nvSpPr>
      <xdr:spPr bwMode="auto">
        <a:xfrm>
          <a:off x="10229850" y="246221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118</xdr:row>
      <xdr:rowOff>28575</xdr:rowOff>
    </xdr:from>
    <xdr:to>
      <xdr:col>15</xdr:col>
      <xdr:colOff>190500</xdr:colOff>
      <xdr:row>119</xdr:row>
      <xdr:rowOff>152400</xdr:rowOff>
    </xdr:to>
    <xdr:sp macro="" textlink="">
      <xdr:nvSpPr>
        <xdr:cNvPr id="1033" name="AutoShape 9"/>
        <xdr:cNvSpPr>
          <a:spLocks/>
        </xdr:cNvSpPr>
      </xdr:nvSpPr>
      <xdr:spPr bwMode="auto">
        <a:xfrm>
          <a:off x="10229850" y="25193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107</xdr:row>
      <xdr:rowOff>0</xdr:rowOff>
    </xdr:from>
    <xdr:to>
      <xdr:col>15</xdr:col>
      <xdr:colOff>209550</xdr:colOff>
      <xdr:row>108</xdr:row>
      <xdr:rowOff>238125</xdr:rowOff>
    </xdr:to>
    <xdr:sp macro="" textlink="">
      <xdr:nvSpPr>
        <xdr:cNvPr id="1037" name="AutoShape 13"/>
        <xdr:cNvSpPr>
          <a:spLocks/>
        </xdr:cNvSpPr>
      </xdr:nvSpPr>
      <xdr:spPr bwMode="auto">
        <a:xfrm>
          <a:off x="10258425" y="228981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89</xdr:row>
      <xdr:rowOff>28575</xdr:rowOff>
    </xdr:from>
    <xdr:to>
      <xdr:col>15</xdr:col>
      <xdr:colOff>266700</xdr:colOff>
      <xdr:row>90</xdr:row>
      <xdr:rowOff>152400</xdr:rowOff>
    </xdr:to>
    <xdr:sp macro="" textlink="">
      <xdr:nvSpPr>
        <xdr:cNvPr id="1072" name="AutoShape 48"/>
        <xdr:cNvSpPr>
          <a:spLocks/>
        </xdr:cNvSpPr>
      </xdr:nvSpPr>
      <xdr:spPr bwMode="auto">
        <a:xfrm>
          <a:off x="10258425" y="19307175"/>
          <a:ext cx="238125" cy="314325"/>
        </a:xfrm>
        <a:prstGeom prst="rightBrace">
          <a:avLst>
            <a:gd name="adj1" fmla="val 11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95</xdr:row>
      <xdr:rowOff>28575</xdr:rowOff>
    </xdr:from>
    <xdr:to>
      <xdr:col>15</xdr:col>
      <xdr:colOff>190500</xdr:colOff>
      <xdr:row>96</xdr:row>
      <xdr:rowOff>180975</xdr:rowOff>
    </xdr:to>
    <xdr:sp macro="" textlink="">
      <xdr:nvSpPr>
        <xdr:cNvPr id="1085" name="AutoShape 61"/>
        <xdr:cNvSpPr>
          <a:spLocks/>
        </xdr:cNvSpPr>
      </xdr:nvSpPr>
      <xdr:spPr bwMode="auto">
        <a:xfrm>
          <a:off x="10229850" y="2045017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104</xdr:row>
      <xdr:rowOff>28575</xdr:rowOff>
    </xdr:from>
    <xdr:to>
      <xdr:col>15</xdr:col>
      <xdr:colOff>190500</xdr:colOff>
      <xdr:row>106</xdr:row>
      <xdr:rowOff>0</xdr:rowOff>
    </xdr:to>
    <xdr:sp macro="" textlink="">
      <xdr:nvSpPr>
        <xdr:cNvPr id="1086" name="AutoShape 62"/>
        <xdr:cNvSpPr>
          <a:spLocks/>
        </xdr:cNvSpPr>
      </xdr:nvSpPr>
      <xdr:spPr bwMode="auto">
        <a:xfrm>
          <a:off x="10229850" y="22269450"/>
          <a:ext cx="190500" cy="438150"/>
        </a:xfrm>
        <a:prstGeom prst="righ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101</xdr:row>
      <xdr:rowOff>28575</xdr:rowOff>
    </xdr:from>
    <xdr:to>
      <xdr:col>15</xdr:col>
      <xdr:colOff>190500</xdr:colOff>
      <xdr:row>103</xdr:row>
      <xdr:rowOff>47625</xdr:rowOff>
    </xdr:to>
    <xdr:sp macro="" textlink="">
      <xdr:nvSpPr>
        <xdr:cNvPr id="1087" name="AutoShape 63"/>
        <xdr:cNvSpPr>
          <a:spLocks/>
        </xdr:cNvSpPr>
      </xdr:nvSpPr>
      <xdr:spPr bwMode="auto">
        <a:xfrm>
          <a:off x="10229850" y="216979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110</xdr:row>
      <xdr:rowOff>28575</xdr:rowOff>
    </xdr:from>
    <xdr:to>
      <xdr:col>15</xdr:col>
      <xdr:colOff>190500</xdr:colOff>
      <xdr:row>111</xdr:row>
      <xdr:rowOff>219075</xdr:rowOff>
    </xdr:to>
    <xdr:sp macro="" textlink="">
      <xdr:nvSpPr>
        <xdr:cNvPr id="1088" name="AutoShape 64"/>
        <xdr:cNvSpPr>
          <a:spLocks/>
        </xdr:cNvSpPr>
      </xdr:nvSpPr>
      <xdr:spPr bwMode="auto">
        <a:xfrm>
          <a:off x="10229850" y="23498175"/>
          <a:ext cx="190500" cy="38100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0</xdr:row>
      <xdr:rowOff>85725</xdr:rowOff>
    </xdr:from>
    <xdr:to>
      <xdr:col>4</xdr:col>
      <xdr:colOff>123825</xdr:colOff>
      <xdr:row>2</xdr:row>
      <xdr:rowOff>85725</xdr:rowOff>
    </xdr:to>
    <xdr:pic>
      <xdr:nvPicPr>
        <xdr:cNvPr id="1090" name="Picture 6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85725"/>
          <a:ext cx="2514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3" name="Line 3"/>
        <xdr:cNvSpPr>
          <a:spLocks noChangeShapeType="1"/>
        </xdr:cNvSpPr>
      </xdr:nvSpPr>
      <xdr:spPr bwMode="auto">
        <a:xfrm flipH="1">
          <a:off x="6448425" y="1438275"/>
          <a:ext cx="8763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4" name="Line 4"/>
        <xdr:cNvSpPr>
          <a:spLocks noChangeShapeType="1"/>
        </xdr:cNvSpPr>
      </xdr:nvSpPr>
      <xdr:spPr bwMode="auto">
        <a:xfrm>
          <a:off x="642937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0"/>
  <sheetViews>
    <sheetView topLeftCell="A54" zoomScaleNormal="100" zoomScaleSheetLayoutView="100" workbookViewId="0">
      <selection activeCell="B61" sqref="B61"/>
    </sheetView>
  </sheetViews>
  <sheetFormatPr defaultRowHeight="15" x14ac:dyDescent="0.2"/>
  <cols>
    <col min="1" max="1" width="5.77734375" customWidth="1"/>
    <col min="2" max="2" width="79.5546875" customWidth="1"/>
  </cols>
  <sheetData>
    <row r="1" spans="1:2" ht="31.5" x14ac:dyDescent="0.2">
      <c r="A1" s="304"/>
      <c r="B1" s="88" t="s">
        <v>253</v>
      </c>
    </row>
    <row r="2" spans="1:2" x14ac:dyDescent="0.2">
      <c r="A2" s="304"/>
      <c r="B2" s="322"/>
    </row>
    <row r="3" spans="1:2" x14ac:dyDescent="0.2">
      <c r="A3" s="304"/>
      <c r="B3" s="304"/>
    </row>
    <row r="4" spans="1:2" ht="15.75" x14ac:dyDescent="0.2">
      <c r="A4" s="304"/>
      <c r="B4" s="88" t="s">
        <v>222</v>
      </c>
    </row>
    <row r="5" spans="1:2" x14ac:dyDescent="0.2">
      <c r="A5" s="304"/>
      <c r="B5" s="304"/>
    </row>
    <row r="6" spans="1:2" ht="15.75" x14ac:dyDescent="0.2">
      <c r="A6" s="304"/>
      <c r="B6" s="305" t="s">
        <v>129</v>
      </c>
    </row>
    <row r="7" spans="1:2" ht="15.75" x14ac:dyDescent="0.2">
      <c r="A7" s="304"/>
      <c r="B7" s="305"/>
    </row>
    <row r="8" spans="1:2" ht="45" x14ac:dyDescent="0.2">
      <c r="A8" s="309">
        <v>1</v>
      </c>
      <c r="B8" s="306" t="s">
        <v>223</v>
      </c>
    </row>
    <row r="9" spans="1:2" x14ac:dyDescent="0.2">
      <c r="A9" s="309"/>
      <c r="B9" s="304"/>
    </row>
    <row r="10" spans="1:2" ht="75" x14ac:dyDescent="0.2">
      <c r="A10" s="309">
        <v>2</v>
      </c>
      <c r="B10" s="307" t="s">
        <v>147</v>
      </c>
    </row>
    <row r="11" spans="1:2" x14ac:dyDescent="0.2">
      <c r="A11" s="309"/>
      <c r="B11" s="100"/>
    </row>
    <row r="12" spans="1:2" ht="45" x14ac:dyDescent="0.2">
      <c r="A12" s="309">
        <v>3</v>
      </c>
      <c r="B12" s="304" t="s">
        <v>224</v>
      </c>
    </row>
    <row r="13" spans="1:2" x14ac:dyDescent="0.2">
      <c r="A13" s="309"/>
      <c r="B13" s="100"/>
    </row>
    <row r="14" spans="1:2" ht="30" x14ac:dyDescent="0.2">
      <c r="A14" s="309">
        <v>4</v>
      </c>
      <c r="B14" s="304" t="s">
        <v>225</v>
      </c>
    </row>
    <row r="15" spans="1:2" x14ac:dyDescent="0.2">
      <c r="A15" s="309"/>
      <c r="B15" s="304"/>
    </row>
    <row r="16" spans="1:2" ht="30" x14ac:dyDescent="0.2">
      <c r="A16" s="309">
        <v>5</v>
      </c>
      <c r="B16" s="304" t="s">
        <v>226</v>
      </c>
    </row>
    <row r="17" spans="1:2" x14ac:dyDescent="0.2">
      <c r="A17" s="309"/>
      <c r="B17" s="304"/>
    </row>
    <row r="18" spans="1:2" ht="30" x14ac:dyDescent="0.2">
      <c r="A18" s="309">
        <v>6</v>
      </c>
      <c r="B18" s="100" t="s">
        <v>227</v>
      </c>
    </row>
    <row r="19" spans="1:2" x14ac:dyDescent="0.2">
      <c r="A19" s="309"/>
      <c r="B19" s="100"/>
    </row>
    <row r="20" spans="1:2" ht="60" x14ac:dyDescent="0.2">
      <c r="A20" s="309">
        <v>7</v>
      </c>
      <c r="B20" s="306" t="s">
        <v>228</v>
      </c>
    </row>
    <row r="21" spans="1:2" x14ac:dyDescent="0.2">
      <c r="A21" s="309"/>
      <c r="B21" s="304"/>
    </row>
    <row r="22" spans="1:2" ht="30" x14ac:dyDescent="0.2">
      <c r="A22" s="309">
        <v>8</v>
      </c>
      <c r="B22" s="304" t="s">
        <v>229</v>
      </c>
    </row>
    <row r="23" spans="1:2" x14ac:dyDescent="0.2">
      <c r="A23" s="309"/>
      <c r="B23" s="304"/>
    </row>
    <row r="24" spans="1:2" ht="45" x14ac:dyDescent="0.2">
      <c r="A24" s="309">
        <v>9</v>
      </c>
      <c r="B24" s="304" t="s">
        <v>230</v>
      </c>
    </row>
    <row r="25" spans="1:2" x14ac:dyDescent="0.2">
      <c r="A25" s="309"/>
      <c r="B25" s="304"/>
    </row>
    <row r="26" spans="1:2" ht="63" x14ac:dyDescent="0.2">
      <c r="A26" s="309">
        <v>10</v>
      </c>
      <c r="B26" s="308" t="s">
        <v>231</v>
      </c>
    </row>
    <row r="27" spans="1:2" ht="15.75" x14ac:dyDescent="0.2">
      <c r="A27" s="309"/>
      <c r="B27" s="88"/>
    </row>
    <row r="28" spans="1:2" ht="31.5" x14ac:dyDescent="0.2">
      <c r="A28" s="309">
        <v>11</v>
      </c>
      <c r="B28" s="88" t="s">
        <v>130</v>
      </c>
    </row>
    <row r="29" spans="1:2" ht="15.75" x14ac:dyDescent="0.2">
      <c r="A29" s="309"/>
      <c r="B29" s="88"/>
    </row>
    <row r="30" spans="1:2" ht="30" x14ac:dyDescent="0.2">
      <c r="A30" s="309">
        <v>12</v>
      </c>
      <c r="B30" s="304" t="s">
        <v>232</v>
      </c>
    </row>
    <row r="31" spans="1:2" x14ac:dyDescent="0.2">
      <c r="A31" s="309"/>
      <c r="B31" s="304"/>
    </row>
    <row r="32" spans="1:2" x14ac:dyDescent="0.2">
      <c r="A32" s="309">
        <v>13</v>
      </c>
      <c r="B32" s="306" t="s">
        <v>233</v>
      </c>
    </row>
    <row r="33" spans="1:2" x14ac:dyDescent="0.2">
      <c r="A33" s="309"/>
      <c r="B33" s="306"/>
    </row>
    <row r="34" spans="1:2" x14ac:dyDescent="0.2">
      <c r="A34" s="309">
        <v>14</v>
      </c>
      <c r="B34" s="306" t="s">
        <v>234</v>
      </c>
    </row>
    <row r="35" spans="1:2" x14ac:dyDescent="0.2">
      <c r="A35" s="309"/>
      <c r="B35" s="304"/>
    </row>
    <row r="36" spans="1:2" ht="15.75" x14ac:dyDescent="0.2">
      <c r="A36" s="309"/>
      <c r="B36" s="88"/>
    </row>
    <row r="37" spans="1:2" ht="15.75" x14ac:dyDescent="0.2">
      <c r="A37" s="309"/>
      <c r="B37" s="88" t="s">
        <v>131</v>
      </c>
    </row>
    <row r="38" spans="1:2" x14ac:dyDescent="0.2">
      <c r="A38" s="304"/>
      <c r="B38" s="304"/>
    </row>
    <row r="39" spans="1:2" x14ac:dyDescent="0.2">
      <c r="A39" s="309">
        <v>1</v>
      </c>
      <c r="B39" s="304" t="s">
        <v>132</v>
      </c>
    </row>
    <row r="40" spans="1:2" x14ac:dyDescent="0.2">
      <c r="A40" s="309"/>
      <c r="B40" s="304"/>
    </row>
    <row r="41" spans="1:2" ht="30" x14ac:dyDescent="0.2">
      <c r="A41" s="309">
        <v>2</v>
      </c>
      <c r="B41" s="304" t="s">
        <v>235</v>
      </c>
    </row>
    <row r="42" spans="1:2" ht="15.75" x14ac:dyDescent="0.2">
      <c r="A42" s="309"/>
      <c r="B42" s="305"/>
    </row>
    <row r="43" spans="1:2" x14ac:dyDescent="0.2">
      <c r="A43" s="309">
        <v>3</v>
      </c>
      <c r="B43" s="304" t="s">
        <v>133</v>
      </c>
    </row>
    <row r="44" spans="1:2" x14ac:dyDescent="0.2">
      <c r="A44" s="309"/>
      <c r="B44" s="304"/>
    </row>
    <row r="45" spans="1:2" ht="30" x14ac:dyDescent="0.2">
      <c r="A45" s="309">
        <v>4</v>
      </c>
      <c r="B45" s="304" t="s">
        <v>134</v>
      </c>
    </row>
    <row r="46" spans="1:2" x14ac:dyDescent="0.2">
      <c r="A46" s="309"/>
      <c r="B46" s="100"/>
    </row>
    <row r="47" spans="1:2" ht="30" x14ac:dyDescent="0.2">
      <c r="A47" s="309">
        <v>5</v>
      </c>
      <c r="B47" s="304" t="s">
        <v>135</v>
      </c>
    </row>
    <row r="48" spans="1:2" x14ac:dyDescent="0.2">
      <c r="A48" s="309"/>
      <c r="B48" s="304"/>
    </row>
    <row r="49" spans="1:2" ht="60" x14ac:dyDescent="0.2">
      <c r="A49" s="309">
        <v>6</v>
      </c>
      <c r="B49" s="306" t="s">
        <v>136</v>
      </c>
    </row>
    <row r="50" spans="1:2" x14ac:dyDescent="0.2">
      <c r="A50" s="309"/>
      <c r="B50" s="304"/>
    </row>
    <row r="51" spans="1:2" ht="60" x14ac:dyDescent="0.2">
      <c r="A51" s="309">
        <v>7</v>
      </c>
      <c r="B51" s="304" t="s">
        <v>340</v>
      </c>
    </row>
    <row r="52" spans="1:2" x14ac:dyDescent="0.2">
      <c r="A52" s="309"/>
      <c r="B52" s="304"/>
    </row>
    <row r="53" spans="1:2" ht="75" x14ac:dyDescent="0.2">
      <c r="A53" s="309">
        <v>8</v>
      </c>
      <c r="B53" s="306" t="s">
        <v>137</v>
      </c>
    </row>
    <row r="54" spans="1:2" x14ac:dyDescent="0.2">
      <c r="A54" s="309"/>
      <c r="B54" s="306"/>
    </row>
    <row r="55" spans="1:2" ht="45" x14ac:dyDescent="0.2">
      <c r="A55" s="309">
        <v>9</v>
      </c>
      <c r="B55" s="306" t="s">
        <v>236</v>
      </c>
    </row>
    <row r="56" spans="1:2" x14ac:dyDescent="0.2">
      <c r="A56" s="309"/>
      <c r="B56" s="304"/>
    </row>
    <row r="57" spans="1:2" ht="45" x14ac:dyDescent="0.2">
      <c r="A57" s="309">
        <v>10</v>
      </c>
      <c r="B57" s="304" t="s">
        <v>237</v>
      </c>
    </row>
    <row r="58" spans="1:2" x14ac:dyDescent="0.2">
      <c r="A58" s="309"/>
      <c r="B58" s="306"/>
    </row>
    <row r="59" spans="1:2" ht="30" x14ac:dyDescent="0.2">
      <c r="A59" s="309">
        <v>11</v>
      </c>
      <c r="B59" s="306" t="s">
        <v>238</v>
      </c>
    </row>
    <row r="60" spans="1:2" x14ac:dyDescent="0.2">
      <c r="A60" s="309"/>
      <c r="B60" s="306"/>
    </row>
    <row r="61" spans="1:2" ht="45" x14ac:dyDescent="0.2">
      <c r="A61" s="309">
        <v>12</v>
      </c>
      <c r="B61" s="306" t="s">
        <v>400</v>
      </c>
    </row>
    <row r="62" spans="1:2" x14ac:dyDescent="0.2">
      <c r="A62" s="309"/>
      <c r="B62" s="304"/>
    </row>
    <row r="63" spans="1:2" ht="15.75" x14ac:dyDescent="0.2">
      <c r="A63" s="891" t="s">
        <v>35</v>
      </c>
      <c r="B63" s="305" t="s">
        <v>383</v>
      </c>
    </row>
    <row r="64" spans="1:2" x14ac:dyDescent="0.2">
      <c r="A64" s="892"/>
      <c r="B64" s="304"/>
    </row>
    <row r="65" spans="1:2" ht="45" x14ac:dyDescent="0.2">
      <c r="A65" s="892"/>
      <c r="B65" s="893" t="s">
        <v>384</v>
      </c>
    </row>
    <row r="66" spans="1:2" x14ac:dyDescent="0.2">
      <c r="A66" s="892"/>
      <c r="B66" s="304"/>
    </row>
    <row r="67" spans="1:2" x14ac:dyDescent="0.2">
      <c r="A67" s="892" t="s">
        <v>385</v>
      </c>
      <c r="B67" s="304" t="s">
        <v>386</v>
      </c>
    </row>
    <row r="68" spans="1:2" x14ac:dyDescent="0.2">
      <c r="A68" s="892"/>
      <c r="B68" s="304"/>
    </row>
    <row r="69" spans="1:2" x14ac:dyDescent="0.2">
      <c r="A69" s="892" t="s">
        <v>387</v>
      </c>
      <c r="B69" s="304" t="s">
        <v>388</v>
      </c>
    </row>
    <row r="70" spans="1:2" x14ac:dyDescent="0.2">
      <c r="A70" s="892"/>
      <c r="B70" s="304"/>
    </row>
    <row r="71" spans="1:2" ht="30" x14ac:dyDescent="0.2">
      <c r="A71" s="892" t="s">
        <v>389</v>
      </c>
      <c r="B71" s="304" t="s">
        <v>390</v>
      </c>
    </row>
    <row r="72" spans="1:2" x14ac:dyDescent="0.2">
      <c r="A72" s="892"/>
      <c r="B72" s="304"/>
    </row>
    <row r="73" spans="1:2" x14ac:dyDescent="0.2">
      <c r="A73" s="892" t="s">
        <v>391</v>
      </c>
      <c r="B73" s="894" t="s">
        <v>392</v>
      </c>
    </row>
    <row r="74" spans="1:2" x14ac:dyDescent="0.2">
      <c r="A74" s="892"/>
      <c r="B74" s="304"/>
    </row>
    <row r="75" spans="1:2" ht="30" x14ac:dyDescent="0.2">
      <c r="A75" s="892" t="s">
        <v>393</v>
      </c>
      <c r="B75" s="304" t="s">
        <v>394</v>
      </c>
    </row>
    <row r="76" spans="1:2" x14ac:dyDescent="0.2">
      <c r="A76" s="892"/>
      <c r="B76" s="304"/>
    </row>
    <row r="77" spans="1:2" ht="30" x14ac:dyDescent="0.2">
      <c r="A77" s="892" t="s">
        <v>395</v>
      </c>
      <c r="B77" s="894" t="s">
        <v>396</v>
      </c>
    </row>
    <row r="78" spans="1:2" x14ac:dyDescent="0.2">
      <c r="A78" s="892"/>
      <c r="B78" s="304"/>
    </row>
    <row r="79" spans="1:2" ht="30" x14ac:dyDescent="0.2">
      <c r="A79" s="892" t="s">
        <v>397</v>
      </c>
      <c r="B79" s="304" t="s">
        <v>398</v>
      </c>
    </row>
    <row r="80" spans="1:2" x14ac:dyDescent="0.2">
      <c r="A80" s="892"/>
      <c r="B80" s="304"/>
    </row>
    <row r="81" spans="1:2" x14ac:dyDescent="0.2">
      <c r="A81" s="892"/>
      <c r="B81" s="304"/>
    </row>
    <row r="82" spans="1:2" x14ac:dyDescent="0.2">
      <c r="A82" s="892">
        <f>A61+1</f>
        <v>13</v>
      </c>
      <c r="B82" s="304" t="s">
        <v>21</v>
      </c>
    </row>
    <row r="83" spans="1:2" ht="25.5" x14ac:dyDescent="0.2">
      <c r="A83" s="892"/>
      <c r="B83" s="895" t="s">
        <v>399</v>
      </c>
    </row>
    <row r="100" spans="1:1" x14ac:dyDescent="0.2">
      <c r="A100" s="323" t="s">
        <v>254</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46" type="noConversion"/>
  <pageMargins left="0.75" right="0.75" top="1" bottom="1" header="0.5" footer="0.5"/>
  <pageSetup paperSize="9" scale="76" orientation="portrait" r:id="rId2"/>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8"/>
  <sheetViews>
    <sheetView tabSelected="1" zoomScale="70" zoomScaleNormal="70" zoomScaleSheetLayoutView="69" workbookViewId="0">
      <selection activeCell="D6" sqref="D6"/>
    </sheetView>
  </sheetViews>
  <sheetFormatPr defaultRowHeight="15" x14ac:dyDescent="0.2"/>
  <cols>
    <col min="1" max="1" width="18.33203125" customWidth="1"/>
    <col min="2" max="2" width="3.88671875" customWidth="1"/>
    <col min="3" max="3" width="11.88671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63" customHeight="1" thickTop="1" thickBot="1" x14ac:dyDescent="0.25">
      <c r="A1" s="1321" t="s">
        <v>402</v>
      </c>
      <c r="B1" s="1322"/>
      <c r="C1" s="1322"/>
      <c r="D1" s="1322"/>
      <c r="E1" s="1322"/>
      <c r="F1" s="1322"/>
      <c r="G1" s="1322"/>
      <c r="H1" s="1323"/>
    </row>
    <row r="2" spans="1:10" ht="36" customHeight="1" thickTop="1" x14ac:dyDescent="0.2">
      <c r="A2" s="1277"/>
      <c r="B2" s="1278"/>
      <c r="C2" s="1278"/>
      <c r="D2" s="1278"/>
      <c r="E2" s="1281" t="s">
        <v>260</v>
      </c>
      <c r="F2" s="1282"/>
      <c r="G2" s="1282"/>
      <c r="H2" s="1283"/>
    </row>
    <row r="3" spans="1:10" ht="32.25" customHeight="1" x14ac:dyDescent="0.2">
      <c r="A3" s="1279"/>
      <c r="B3" s="1280"/>
      <c r="C3" s="1280"/>
      <c r="D3" s="1280"/>
      <c r="E3" s="1284" t="str">
        <f>IF(D9="ENGINEERING PROJECT","USE OTHER INVOICE",CONCATENATE(D9,": ",D20," NDPW FEES"))</f>
        <v>BUILDING PROJECT: 2011 NDPW FEES</v>
      </c>
      <c r="F3" s="1285"/>
      <c r="G3" s="1285"/>
      <c r="H3" s="1286"/>
    </row>
    <row r="4" spans="1:10" ht="12.75" customHeight="1" thickBot="1" x14ac:dyDescent="0.25">
      <c r="A4" s="434"/>
      <c r="B4" s="95"/>
      <c r="C4" s="95"/>
      <c r="D4" s="95"/>
      <c r="E4" s="435"/>
      <c r="F4" s="435"/>
      <c r="G4" s="435"/>
      <c r="H4" s="896" t="s">
        <v>401</v>
      </c>
    </row>
    <row r="5" spans="1:10" ht="18" customHeight="1" thickTop="1" x14ac:dyDescent="0.2">
      <c r="A5" s="407"/>
      <c r="B5" s="381"/>
      <c r="C5" s="382" t="s">
        <v>248</v>
      </c>
      <c r="D5" s="540"/>
      <c r="E5" s="377"/>
      <c r="F5" s="541" t="s">
        <v>245</v>
      </c>
      <c r="G5" s="1287"/>
      <c r="H5" s="1288"/>
      <c r="I5" s="2"/>
      <c r="J5" s="2"/>
    </row>
    <row r="6" spans="1:10" ht="18" customHeight="1" x14ac:dyDescent="0.2">
      <c r="A6" s="408"/>
      <c r="B6" s="380"/>
      <c r="C6" s="383" t="s">
        <v>249</v>
      </c>
      <c r="D6" s="542"/>
      <c r="E6" s="281"/>
      <c r="F6" s="439" t="s">
        <v>199</v>
      </c>
      <c r="G6" s="539"/>
      <c r="H6" s="543"/>
      <c r="I6" s="2"/>
      <c r="J6" s="2"/>
    </row>
    <row r="7" spans="1:10" ht="18" customHeight="1" x14ac:dyDescent="0.2">
      <c r="A7" s="408"/>
      <c r="B7" s="380"/>
      <c r="C7" s="383" t="s">
        <v>259</v>
      </c>
      <c r="D7" s="544"/>
      <c r="E7" s="281"/>
      <c r="F7" s="117" t="s">
        <v>221</v>
      </c>
      <c r="G7" s="539"/>
      <c r="H7" s="543"/>
      <c r="I7" s="2"/>
      <c r="J7" s="2"/>
    </row>
    <row r="8" spans="1:10" ht="18" customHeight="1" x14ac:dyDescent="0.2">
      <c r="A8" s="408"/>
      <c r="B8" s="380"/>
      <c r="C8" s="383" t="s">
        <v>198</v>
      </c>
      <c r="D8" s="545"/>
      <c r="E8" s="281"/>
      <c r="F8" s="371" t="s">
        <v>218</v>
      </c>
      <c r="G8" s="539"/>
      <c r="H8" s="494"/>
      <c r="I8" s="2"/>
      <c r="J8" s="2"/>
    </row>
    <row r="9" spans="1:10" ht="18" customHeight="1" x14ac:dyDescent="0.2">
      <c r="A9" s="408"/>
      <c r="B9" s="380"/>
      <c r="C9" s="384" t="s">
        <v>112</v>
      </c>
      <c r="D9" s="369" t="s">
        <v>239</v>
      </c>
      <c r="E9" s="400" t="str">
        <f>IF(D9="BUILDING PROJECT","B","E")</f>
        <v>B</v>
      </c>
      <c r="F9" s="415" t="s">
        <v>197</v>
      </c>
      <c r="G9" s="1289"/>
      <c r="H9" s="1290"/>
      <c r="I9" s="2"/>
      <c r="J9" s="2"/>
    </row>
    <row r="10" spans="1:10" ht="18" customHeight="1" x14ac:dyDescent="0.2">
      <c r="A10" s="809"/>
      <c r="B10" s="810"/>
      <c r="C10" s="811" t="s">
        <v>357</v>
      </c>
      <c r="D10" s="812" t="s">
        <v>382</v>
      </c>
      <c r="E10" s="813" t="str">
        <f>IF($D$10="Yes", "NO OF DAYS","")</f>
        <v/>
      </c>
      <c r="F10" s="814">
        <v>1</v>
      </c>
      <c r="G10" s="815" t="str">
        <f>IF($D$10="Yes", "RATE","")</f>
        <v/>
      </c>
      <c r="H10" s="816">
        <v>0</v>
      </c>
      <c r="I10" s="2"/>
      <c r="J10" s="2"/>
    </row>
    <row r="11" spans="1:10" ht="18" customHeight="1" thickBot="1" x14ac:dyDescent="0.25">
      <c r="A11" s="409"/>
      <c r="B11" s="390"/>
      <c r="C11" s="391" t="s">
        <v>108</v>
      </c>
      <c r="D11" s="1264"/>
      <c r="E11" s="1265"/>
      <c r="F11" s="1265"/>
      <c r="G11" s="1265"/>
      <c r="H11" s="1266"/>
      <c r="I11" s="2"/>
      <c r="J11" s="2"/>
    </row>
    <row r="12" spans="1:10" ht="18" customHeight="1" thickTop="1" x14ac:dyDescent="0.2">
      <c r="A12" s="410"/>
      <c r="B12" s="388"/>
      <c r="C12" s="389" t="s">
        <v>263</v>
      </c>
      <c r="D12" s="1261"/>
      <c r="E12" s="1262"/>
      <c r="F12" s="1262"/>
      <c r="G12" s="1262"/>
      <c r="H12" s="1263"/>
      <c r="I12" s="2"/>
      <c r="J12" s="2"/>
    </row>
    <row r="13" spans="1:10" ht="18" customHeight="1" x14ac:dyDescent="0.2">
      <c r="A13" s="408"/>
      <c r="B13" s="380"/>
      <c r="C13" s="383" t="s">
        <v>200</v>
      </c>
      <c r="D13" s="1259"/>
      <c r="E13" s="1260"/>
      <c r="F13" s="1260"/>
      <c r="G13" s="546" t="s">
        <v>306</v>
      </c>
      <c r="H13" s="798"/>
      <c r="I13" s="2"/>
      <c r="J13" s="2"/>
    </row>
    <row r="14" spans="1:10" ht="18" customHeight="1" x14ac:dyDescent="0.2">
      <c r="A14" s="408"/>
      <c r="B14" s="380"/>
      <c r="C14" s="383" t="s">
        <v>303</v>
      </c>
      <c r="D14" s="1273"/>
      <c r="E14" s="1274"/>
      <c r="F14" s="1274"/>
      <c r="G14" s="546" t="s">
        <v>306</v>
      </c>
      <c r="H14" s="372"/>
      <c r="I14" s="2"/>
      <c r="J14" s="2"/>
    </row>
    <row r="15" spans="1:10" ht="18" customHeight="1" x14ac:dyDescent="0.2">
      <c r="A15" s="408"/>
      <c r="B15" s="380"/>
      <c r="C15" s="383" t="s">
        <v>139</v>
      </c>
      <c r="D15" s="319"/>
      <c r="E15" s="547" t="s">
        <v>201</v>
      </c>
      <c r="F15" s="365"/>
      <c r="G15" s="548" t="s">
        <v>202</v>
      </c>
      <c r="H15" s="372"/>
      <c r="I15" s="2"/>
      <c r="J15" s="2"/>
    </row>
    <row r="16" spans="1:10" ht="18" customHeight="1" thickBot="1" x14ac:dyDescent="0.25">
      <c r="A16" s="408"/>
      <c r="B16" s="380"/>
      <c r="C16" s="383" t="s">
        <v>197</v>
      </c>
      <c r="D16" s="1275"/>
      <c r="E16" s="1276"/>
      <c r="F16" s="505"/>
      <c r="G16" s="117"/>
      <c r="H16" s="366"/>
      <c r="I16" s="2"/>
      <c r="J16" s="2"/>
    </row>
    <row r="17" spans="1:10" ht="18" customHeight="1" thickTop="1" x14ac:dyDescent="0.2">
      <c r="A17" s="408"/>
      <c r="B17" s="380"/>
      <c r="C17" s="383" t="s">
        <v>104</v>
      </c>
      <c r="D17" s="423"/>
      <c r="E17" s="378">
        <f>IF(D17="none", "none",1)</f>
        <v>1</v>
      </c>
      <c r="F17" s="406"/>
      <c r="G17" s="1267" t="s">
        <v>244</v>
      </c>
      <c r="H17" s="1268"/>
      <c r="I17" s="2"/>
      <c r="J17" s="2"/>
    </row>
    <row r="18" spans="1:10" ht="18" customHeight="1" x14ac:dyDescent="0.2">
      <c r="A18" s="408"/>
      <c r="B18" s="380"/>
      <c r="C18" s="383" t="s">
        <v>203</v>
      </c>
      <c r="D18" s="424"/>
      <c r="E18" s="534" t="str">
        <f>IF(D18="","&lt;--ERROR","")</f>
        <v>&lt;--ERROR</v>
      </c>
      <c r="F18" s="433" t="s">
        <v>204</v>
      </c>
      <c r="G18" s="1269"/>
      <c r="H18" s="1270"/>
      <c r="I18" s="2"/>
      <c r="J18" s="2"/>
    </row>
    <row r="19" spans="1:10" ht="18" customHeight="1" x14ac:dyDescent="0.2">
      <c r="A19" s="408"/>
      <c r="B19" s="385"/>
      <c r="C19" s="383" t="s">
        <v>24</v>
      </c>
      <c r="D19" s="425"/>
      <c r="E19" s="379"/>
      <c r="F19" s="376"/>
      <c r="G19" s="1271"/>
      <c r="H19" s="1272"/>
      <c r="I19" s="2"/>
      <c r="J19" s="2"/>
    </row>
    <row r="20" spans="1:10" ht="18" customHeight="1" x14ac:dyDescent="0.2">
      <c r="A20" s="411"/>
      <c r="B20" s="386"/>
      <c r="C20" s="387" t="s">
        <v>138</v>
      </c>
      <c r="D20" s="518">
        <v>2011</v>
      </c>
      <c r="E20" s="538">
        <v>1</v>
      </c>
      <c r="F20" s="392" t="s">
        <v>205</v>
      </c>
      <c r="G20" s="1257"/>
      <c r="H20" s="1258"/>
      <c r="I20" s="2"/>
      <c r="J20" s="2"/>
    </row>
    <row r="21" spans="1:10" ht="18" customHeight="1" x14ac:dyDescent="0.2">
      <c r="A21" s="1251" t="s">
        <v>339</v>
      </c>
      <c r="B21" s="1252"/>
      <c r="C21" s="1252"/>
      <c r="D21" s="1252"/>
      <c r="E21" s="1253"/>
      <c r="F21" s="393" t="s">
        <v>206</v>
      </c>
      <c r="G21" s="1257"/>
      <c r="H21" s="1258"/>
      <c r="I21" s="2"/>
      <c r="J21" s="2"/>
    </row>
    <row r="22" spans="1:10" ht="18" customHeight="1" x14ac:dyDescent="0.2">
      <c r="A22" s="1254"/>
      <c r="B22" s="1255"/>
      <c r="C22" s="1255"/>
      <c r="D22" s="1255"/>
      <c r="E22" s="1256"/>
      <c r="F22" s="393" t="s">
        <v>306</v>
      </c>
      <c r="G22" s="1307"/>
      <c r="H22" s="1258"/>
      <c r="I22" s="2"/>
      <c r="J22" s="2"/>
    </row>
    <row r="23" spans="1:10" ht="18" customHeight="1" x14ac:dyDescent="0.2">
      <c r="A23" s="1254"/>
      <c r="B23" s="1255"/>
      <c r="C23" s="1255"/>
      <c r="D23" s="1255"/>
      <c r="E23" s="1256"/>
      <c r="F23" s="393" t="s">
        <v>104</v>
      </c>
      <c r="G23" s="1310" t="s">
        <v>361</v>
      </c>
      <c r="H23" s="1311"/>
      <c r="I23" s="2"/>
      <c r="J23" s="2"/>
    </row>
    <row r="24" spans="1:10" ht="30" customHeight="1" x14ac:dyDescent="0.2">
      <c r="A24" s="1254"/>
      <c r="B24" s="1255"/>
      <c r="C24" s="1255"/>
      <c r="D24" s="1255"/>
      <c r="E24" s="1256"/>
      <c r="F24" s="394" t="s">
        <v>304</v>
      </c>
      <c r="G24" s="1257"/>
      <c r="H24" s="1258"/>
      <c r="I24" s="2"/>
      <c r="J24" s="2"/>
    </row>
    <row r="25" spans="1:10" ht="18" customHeight="1" x14ac:dyDescent="0.2">
      <c r="A25" s="1326" t="s">
        <v>25</v>
      </c>
      <c r="B25" s="1327"/>
      <c r="C25" s="1328"/>
      <c r="D25" s="418" t="str">
        <f>IF(H44&lt;H33,"USE TIME BASED FEES","PERCENTAGE BASED FEES")</f>
        <v>USE TIME BASED FEES</v>
      </c>
      <c r="E25" s="90"/>
      <c r="F25" s="395" t="s">
        <v>207</v>
      </c>
      <c r="G25" s="1257"/>
      <c r="H25" s="1258"/>
      <c r="I25" s="2"/>
      <c r="J25" s="2"/>
    </row>
    <row r="26" spans="1:10" ht="18" customHeight="1" x14ac:dyDescent="0.2">
      <c r="A26" s="412"/>
      <c r="B26" s="401"/>
      <c r="C26" s="417" t="s">
        <v>193</v>
      </c>
      <c r="D26" s="416">
        <v>100</v>
      </c>
      <c r="E26" s="362" t="s">
        <v>289</v>
      </c>
      <c r="F26" s="395" t="s">
        <v>208</v>
      </c>
      <c r="G26" s="1257"/>
      <c r="H26" s="1258"/>
      <c r="I26" s="2"/>
      <c r="J26" s="2"/>
    </row>
    <row r="27" spans="1:10" ht="18" customHeight="1" x14ac:dyDescent="0.2">
      <c r="A27" s="408"/>
      <c r="B27" s="380"/>
      <c r="C27" s="383" t="s">
        <v>120</v>
      </c>
      <c r="D27" s="549"/>
      <c r="E27" s="294"/>
      <c r="F27" s="396" t="s">
        <v>306</v>
      </c>
      <c r="G27" s="1307"/>
      <c r="H27" s="1312"/>
      <c r="I27" s="2"/>
      <c r="J27" s="2"/>
    </row>
    <row r="28" spans="1:10" ht="18" customHeight="1" x14ac:dyDescent="0.2">
      <c r="A28" s="408"/>
      <c r="B28" s="380"/>
      <c r="C28" s="383" t="s">
        <v>18</v>
      </c>
      <c r="D28" s="544"/>
      <c r="E28" s="294"/>
      <c r="F28" s="397" t="s">
        <v>199</v>
      </c>
      <c r="G28" s="1295"/>
      <c r="H28" s="1258"/>
      <c r="I28" s="2"/>
      <c r="J28" s="2"/>
    </row>
    <row r="29" spans="1:10" ht="18" customHeight="1" x14ac:dyDescent="0.2">
      <c r="A29" s="408"/>
      <c r="B29" s="380"/>
      <c r="C29" s="383" t="s">
        <v>109</v>
      </c>
      <c r="D29" s="423"/>
      <c r="E29" s="294"/>
      <c r="F29" s="398" t="s">
        <v>209</v>
      </c>
      <c r="G29" s="1295"/>
      <c r="H29" s="1258"/>
      <c r="I29" s="2"/>
      <c r="J29" s="2"/>
    </row>
    <row r="30" spans="1:10" ht="18" customHeight="1" thickBot="1" x14ac:dyDescent="0.25">
      <c r="A30" s="408"/>
      <c r="B30" s="380"/>
      <c r="C30" s="383" t="s">
        <v>210</v>
      </c>
      <c r="D30" s="423"/>
      <c r="E30" s="320"/>
      <c r="F30" s="399" t="s">
        <v>211</v>
      </c>
      <c r="G30" s="1308"/>
      <c r="H30" s="1309"/>
      <c r="I30" s="2"/>
      <c r="J30" s="2"/>
    </row>
    <row r="31" spans="1:10" ht="18" customHeight="1" thickTop="1" x14ac:dyDescent="0.2">
      <c r="A31" s="408"/>
      <c r="B31" s="402"/>
      <c r="C31" s="383" t="str">
        <f>IF(F31=1,"STAGE COMPLETED",IF(F31=6,"STAGE COMPLETED","STAGE"))</f>
        <v>STAGE COMPLETED</v>
      </c>
      <c r="D31" s="1293" t="s">
        <v>381</v>
      </c>
      <c r="E31" s="1294"/>
      <c r="F31" s="518">
        <f>IF(D31="INCEPTION",1,IF(D31="PRELIMINARY DESIGN: CONCEPT &amp; VIABILITY",2,IF(D31="DETAIL DESIGN",3,IF(D31="DOCUMENTATION &amp; PROCUREMENT",4,IF(D31="CONTRACT ADMINISTRATION &amp; INSPECTION",5,IF(D31="CLOSE OUT",6))))))</f>
        <v>1</v>
      </c>
      <c r="G31" s="96"/>
      <c r="H31" s="373"/>
      <c r="I31" s="2"/>
      <c r="J31" s="2"/>
    </row>
    <row r="32" spans="1:10" ht="18" customHeight="1" x14ac:dyDescent="0.2">
      <c r="A32" s="809"/>
      <c r="B32" s="817"/>
      <c r="C32" s="819" t="s">
        <v>360</v>
      </c>
      <c r="D32" s="820">
        <v>1</v>
      </c>
      <c r="E32" s="821"/>
      <c r="F32" s="818"/>
      <c r="G32" s="96"/>
      <c r="H32" s="373"/>
      <c r="I32" s="2"/>
      <c r="J32" s="2"/>
    </row>
    <row r="33" spans="1:10" ht="18" customHeight="1" thickBot="1" x14ac:dyDescent="0.25">
      <c r="A33" s="409"/>
      <c r="B33" s="403"/>
      <c r="C33" s="405" t="s">
        <v>151</v>
      </c>
      <c r="D33" s="102" t="s">
        <v>243</v>
      </c>
      <c r="E33" s="98"/>
      <c r="F33" s="99"/>
      <c r="G33" s="96"/>
      <c r="H33" s="797">
        <f>Scales!C3</f>
        <v>490000</v>
      </c>
      <c r="I33" s="2"/>
      <c r="J33" s="2"/>
    </row>
    <row r="34" spans="1:10" ht="81" customHeight="1" thickTop="1" thickBot="1" x14ac:dyDescent="0.25">
      <c r="A34" s="1298" t="s">
        <v>327</v>
      </c>
      <c r="B34" s="1299"/>
      <c r="C34" s="1299"/>
      <c r="D34" s="1299"/>
      <c r="E34" s="867" t="s">
        <v>322</v>
      </c>
      <c r="F34" s="1302" t="s">
        <v>250</v>
      </c>
      <c r="G34" s="1300" t="s">
        <v>251</v>
      </c>
      <c r="H34" s="1291" t="s">
        <v>122</v>
      </c>
      <c r="I34" s="2"/>
      <c r="J34" s="2"/>
    </row>
    <row r="35" spans="1:10" ht="24.75" customHeight="1" thickBot="1" x14ac:dyDescent="0.25">
      <c r="A35" s="1304" t="s">
        <v>163</v>
      </c>
      <c r="B35" s="1305"/>
      <c r="C35" s="1306"/>
      <c r="D35" s="426" t="s">
        <v>329</v>
      </c>
      <c r="E35" s="868">
        <f>IF($F$31&lt;4,1,IF($D$35="TENDER VALUES",2,1))</f>
        <v>1</v>
      </c>
      <c r="F35" s="1303"/>
      <c r="G35" s="1301"/>
      <c r="H35" s="1292"/>
      <c r="I35" s="2"/>
      <c r="J35" s="2"/>
    </row>
    <row r="36" spans="1:10" ht="45" customHeight="1" thickTop="1" x14ac:dyDescent="0.2">
      <c r="A36" s="1319" t="s">
        <v>153</v>
      </c>
      <c r="B36" s="1320"/>
      <c r="C36" s="1320"/>
      <c r="D36" s="1320"/>
      <c r="E36" s="869"/>
      <c r="F36" s="870"/>
      <c r="G36" s="799"/>
      <c r="H36" s="622">
        <f t="shared" ref="H36:H43" si="0">IF($E$9="b",IF($F$31&lt;5,E36,IF($F$31=5,F36,IF($F$31=6,G36))))</f>
        <v>0</v>
      </c>
      <c r="I36" s="2"/>
      <c r="J36" s="2"/>
    </row>
    <row r="37" spans="1:10" ht="33" customHeight="1" x14ac:dyDescent="0.2">
      <c r="A37" s="1296" t="s">
        <v>154</v>
      </c>
      <c r="B37" s="1297"/>
      <c r="C37" s="1297"/>
      <c r="D37" s="1297"/>
      <c r="E37" s="871"/>
      <c r="F37" s="872"/>
      <c r="G37" s="800"/>
      <c r="H37" s="623">
        <f t="shared" si="0"/>
        <v>0</v>
      </c>
      <c r="J37" s="2"/>
    </row>
    <row r="38" spans="1:10" ht="33" customHeight="1" x14ac:dyDescent="0.2">
      <c r="A38" s="1296" t="s">
        <v>155</v>
      </c>
      <c r="B38" s="1297"/>
      <c r="C38" s="1297"/>
      <c r="D38" s="1297"/>
      <c r="E38" s="871"/>
      <c r="F38" s="872"/>
      <c r="G38" s="800"/>
      <c r="H38" s="623">
        <f t="shared" si="0"/>
        <v>0</v>
      </c>
      <c r="J38" s="2"/>
    </row>
    <row r="39" spans="1:10" ht="33" customHeight="1" x14ac:dyDescent="0.2">
      <c r="A39" s="1296" t="s">
        <v>156</v>
      </c>
      <c r="B39" s="1297"/>
      <c r="C39" s="1297"/>
      <c r="D39" s="1297"/>
      <c r="E39" s="871"/>
      <c r="F39" s="872"/>
      <c r="G39" s="800"/>
      <c r="H39" s="623">
        <f t="shared" si="0"/>
        <v>0</v>
      </c>
      <c r="J39" s="2"/>
    </row>
    <row r="40" spans="1:10" ht="43.5" customHeight="1" x14ac:dyDescent="0.2">
      <c r="A40" s="1296" t="s">
        <v>157</v>
      </c>
      <c r="B40" s="1297"/>
      <c r="C40" s="1297"/>
      <c r="D40" s="1297"/>
      <c r="E40" s="871"/>
      <c r="F40" s="872"/>
      <c r="G40" s="800"/>
      <c r="H40" s="623">
        <f t="shared" si="0"/>
        <v>0</v>
      </c>
      <c r="J40" s="2"/>
    </row>
    <row r="41" spans="1:10" ht="43.5" customHeight="1" x14ac:dyDescent="0.2">
      <c r="A41" s="1296" t="s">
        <v>158</v>
      </c>
      <c r="B41" s="1297"/>
      <c r="C41" s="1297"/>
      <c r="D41" s="1297"/>
      <c r="E41" s="871"/>
      <c r="F41" s="872"/>
      <c r="G41" s="800"/>
      <c r="H41" s="623">
        <f t="shared" si="0"/>
        <v>0</v>
      </c>
      <c r="J41" s="2"/>
    </row>
    <row r="42" spans="1:10" ht="39" customHeight="1" x14ac:dyDescent="0.2">
      <c r="A42" s="1296" t="s">
        <v>159</v>
      </c>
      <c r="B42" s="1297"/>
      <c r="C42" s="1297"/>
      <c r="D42" s="1297"/>
      <c r="E42" s="871"/>
      <c r="F42" s="872"/>
      <c r="G42" s="800"/>
      <c r="H42" s="623">
        <f t="shared" si="0"/>
        <v>0</v>
      </c>
      <c r="J42" s="2"/>
    </row>
    <row r="43" spans="1:10" ht="38.25" customHeight="1" thickBot="1" x14ac:dyDescent="0.25">
      <c r="A43" s="1324" t="s">
        <v>160</v>
      </c>
      <c r="B43" s="1325"/>
      <c r="C43" s="1325"/>
      <c r="D43" s="1325"/>
      <c r="E43" s="873"/>
      <c r="F43" s="874"/>
      <c r="G43" s="801"/>
      <c r="H43" s="622">
        <f t="shared" si="0"/>
        <v>0</v>
      </c>
      <c r="J43" s="2"/>
    </row>
    <row r="44" spans="1:10" ht="31.5" customHeight="1" thickBot="1" x14ac:dyDescent="0.25">
      <c r="A44" s="1333" t="str">
        <f>CONCATENATE("TOTAL VALUE OF ALL WORK BY THE ENGINEER APPROPRIATE TO CLAUSE ",IF(D18=2003,"20. (1)","4.2.3"), " OF THE GAZETTE")</f>
        <v>TOTAL VALUE OF ALL WORK BY THE ENGINEER APPROPRIATE TO CLAUSE 4.2.3 OF THE GAZETTE</v>
      </c>
      <c r="B44" s="1334"/>
      <c r="C44" s="1334"/>
      <c r="D44" s="1334"/>
      <c r="E44" s="875">
        <f>SUM($E$36:$E$43)</f>
        <v>0</v>
      </c>
      <c r="F44" s="876">
        <f>SUM(F36:F43)</f>
        <v>0</v>
      </c>
      <c r="G44" s="803">
        <f>SUM(G36:G43)</f>
        <v>0</v>
      </c>
      <c r="H44" s="804">
        <f>SUM(H36:H43)</f>
        <v>0</v>
      </c>
    </row>
    <row r="45" spans="1:10" ht="31.5" customHeight="1" thickBot="1" x14ac:dyDescent="0.25">
      <c r="A45" s="1329" t="str">
        <f>IF(F31=6,IF(G44=H49,"","THE VALUE OF ( C) MUST BE THE SAME AS (D)"),"")</f>
        <v/>
      </c>
      <c r="B45" s="1330"/>
      <c r="C45" s="1330"/>
      <c r="D45" s="1330"/>
      <c r="E45" s="1330"/>
      <c r="F45" s="245" t="str">
        <f>IF($F$31=6,IF(H44=H49,"","ERROR"),"")</f>
        <v/>
      </c>
      <c r="G45" s="245" t="str">
        <f>IF($F$31=6,IF($H$49=$G$44,"","ERROR"),"")</f>
        <v/>
      </c>
      <c r="H45" s="375"/>
    </row>
    <row r="46" spans="1:10" ht="54" customHeight="1" thickTop="1" thickBot="1" x14ac:dyDescent="0.25">
      <c r="A46" s="1331" t="s">
        <v>325</v>
      </c>
      <c r="B46" s="1332"/>
      <c r="C46" s="1332"/>
      <c r="D46" s="1332"/>
      <c r="E46" s="1332"/>
      <c r="F46" s="1332"/>
      <c r="G46" s="429" t="s">
        <v>252</v>
      </c>
      <c r="H46" s="428" t="s">
        <v>122</v>
      </c>
      <c r="I46" s="2"/>
      <c r="J46" s="2"/>
    </row>
    <row r="47" spans="1:10" ht="31.5" customHeight="1" thickTop="1" x14ac:dyDescent="0.2">
      <c r="A47" s="1319" t="s">
        <v>161</v>
      </c>
      <c r="B47" s="1320"/>
      <c r="C47" s="1320"/>
      <c r="D47" s="1320"/>
      <c r="E47" s="1320"/>
      <c r="F47" s="1320"/>
      <c r="G47" s="805"/>
      <c r="H47" s="624">
        <f>IF($F$31&gt;4,G47,0)</f>
        <v>0</v>
      </c>
    </row>
    <row r="48" spans="1:10" ht="30" customHeight="1" thickBot="1" x14ac:dyDescent="0.25">
      <c r="A48" s="1315" t="s">
        <v>162</v>
      </c>
      <c r="B48" s="1316"/>
      <c r="C48" s="1316"/>
      <c r="D48" s="1316"/>
      <c r="E48" s="1316"/>
      <c r="F48" s="1316"/>
      <c r="G48" s="806"/>
      <c r="H48" s="625">
        <f>IF($F$31&gt;4,G48,0)</f>
        <v>0</v>
      </c>
    </row>
    <row r="49" spans="1:8" ht="34.5" customHeight="1" thickBot="1" x14ac:dyDescent="0.25">
      <c r="A49" s="1317" t="str">
        <f>CONCATENATE("TOTAL VALUE OF ALL WORK COMPLETED APPROPRIATE TO CLAUSE ",IF($D$18=2003,"20. (1)","4.2.3.(1)"), " OF THE GAZETTE")</f>
        <v>TOTAL VALUE OF ALL WORK COMPLETED APPROPRIATE TO CLAUSE 4.2.3.(1) OF THE GAZETTE</v>
      </c>
      <c r="B49" s="1318"/>
      <c r="C49" s="1318"/>
      <c r="D49" s="1318"/>
      <c r="E49" s="1318"/>
      <c r="F49" s="1318"/>
      <c r="G49" s="807">
        <f>G47+G48</f>
        <v>0</v>
      </c>
      <c r="H49" s="808">
        <f>H47+H48</f>
        <v>0</v>
      </c>
    </row>
    <row r="50" spans="1:8" ht="15.75" thickTop="1" x14ac:dyDescent="0.2">
      <c r="A50" s="4"/>
      <c r="B50" s="4"/>
      <c r="C50" s="4"/>
      <c r="D50" s="4"/>
      <c r="E50" s="4"/>
      <c r="F50" s="4"/>
      <c r="G50" s="5"/>
    </row>
    <row r="58" spans="1:8" ht="18.75" customHeight="1" x14ac:dyDescent="0.2"/>
    <row r="65" ht="25.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107" spans="1:8" x14ac:dyDescent="0.2">
      <c r="A107" s="1"/>
      <c r="B107" s="1"/>
      <c r="C107" s="1"/>
      <c r="D107" s="1"/>
      <c r="E107" s="1"/>
      <c r="F107" s="1"/>
      <c r="G107" s="1"/>
      <c r="H107" s="1"/>
    </row>
    <row r="108" spans="1:8" x14ac:dyDescent="0.2">
      <c r="A108" s="1313"/>
      <c r="B108" s="1314"/>
      <c r="C108" s="1314"/>
      <c r="D108" s="1314"/>
      <c r="E108" s="1314"/>
      <c r="F108" s="1314"/>
      <c r="G108" s="1314"/>
      <c r="H108" s="131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6">
    <mergeCell ref="A1:H1"/>
    <mergeCell ref="A43:D43"/>
    <mergeCell ref="A37:D37"/>
    <mergeCell ref="A36:D36"/>
    <mergeCell ref="A38:D38"/>
    <mergeCell ref="A25:C25"/>
    <mergeCell ref="A40:D40"/>
    <mergeCell ref="A42:D42"/>
    <mergeCell ref="A41:D41"/>
    <mergeCell ref="G27:H27"/>
    <mergeCell ref="G25:H25"/>
    <mergeCell ref="G26:H26"/>
    <mergeCell ref="A108:H108"/>
    <mergeCell ref="A48:F48"/>
    <mergeCell ref="A49:F49"/>
    <mergeCell ref="A47:F47"/>
    <mergeCell ref="A45:E45"/>
    <mergeCell ref="A46:F46"/>
    <mergeCell ref="A44:D44"/>
    <mergeCell ref="H34:H35"/>
    <mergeCell ref="D31:E31"/>
    <mergeCell ref="G28:H28"/>
    <mergeCell ref="A39:D39"/>
    <mergeCell ref="A34:D34"/>
    <mergeCell ref="G34:G35"/>
    <mergeCell ref="F34:F35"/>
    <mergeCell ref="A35:C35"/>
    <mergeCell ref="G30:H30"/>
    <mergeCell ref="G29:H29"/>
    <mergeCell ref="D11:H11"/>
    <mergeCell ref="G17:H19"/>
    <mergeCell ref="D14:F14"/>
    <mergeCell ref="D16:E16"/>
    <mergeCell ref="A2:D3"/>
    <mergeCell ref="E2:H2"/>
    <mergeCell ref="E3:H3"/>
    <mergeCell ref="G5:H5"/>
    <mergeCell ref="G9:H9"/>
    <mergeCell ref="A21:E24"/>
    <mergeCell ref="G21:H21"/>
    <mergeCell ref="G20:H20"/>
    <mergeCell ref="D13:F13"/>
    <mergeCell ref="D12:H12"/>
    <mergeCell ref="G22:H22"/>
    <mergeCell ref="G23:H23"/>
    <mergeCell ref="G24:H24"/>
  </mergeCells>
  <phoneticPr fontId="46" type="noConversion"/>
  <dataValidations count="5">
    <dataValidation type="list" allowBlank="1" showInputMessage="1" showErrorMessage="1" sqref="D35">
      <formula1>"ESTIMATES ONLY, TENDER VALUES"</formula1>
    </dataValidation>
    <dataValidation type="list" allowBlank="1" showInputMessage="1" showErrorMessage="1" sqref="D33">
      <formula1>"Y,N"</formula1>
    </dataValidation>
    <dataValidation type="list" allowBlank="1" showInputMessage="1" showErrorMessage="1" sqref="D9">
      <formula1>"BUILDING PROJECT, ENGINEERING PROJECT"</formula1>
    </dataValidation>
    <dataValidation type="list" allowBlank="1" showInputMessage="1" showErrorMessage="1" sqref="D31 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J110"/>
  <sheetViews>
    <sheetView zoomScale="70" zoomScaleNormal="70" zoomScaleSheetLayoutView="69" workbookViewId="0">
      <selection sqref="A1:H1"/>
    </sheetView>
  </sheetViews>
  <sheetFormatPr defaultRowHeight="15" x14ac:dyDescent="0.2"/>
  <cols>
    <col min="1" max="1" width="18.33203125" customWidth="1"/>
    <col min="2" max="2" width="3.88671875" customWidth="1"/>
    <col min="3" max="3" width="10.5546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61.5" customHeight="1" thickTop="1" thickBot="1" x14ac:dyDescent="0.25">
      <c r="A1" s="1321" t="str">
        <f>'Input Data'!A1:H1</f>
        <v>PLEASE READ THE NOTES (1st SHEET) BEFORE STARTING TO POPULATE THE SHEETS. COMPLETE ALL YELLOW CELLS!!!</v>
      </c>
      <c r="B1" s="1322"/>
      <c r="C1" s="1322"/>
      <c r="D1" s="1322"/>
      <c r="E1" s="1322"/>
      <c r="F1" s="1322"/>
      <c r="G1" s="1322"/>
      <c r="H1" s="1323"/>
    </row>
    <row r="2" spans="1:10" ht="36" customHeight="1" thickTop="1" x14ac:dyDescent="0.2">
      <c r="A2" s="1277"/>
      <c r="B2" s="1278"/>
      <c r="C2" s="1278"/>
      <c r="D2" s="1278"/>
      <c r="E2" s="1281" t="s">
        <v>260</v>
      </c>
      <c r="F2" s="1282"/>
      <c r="G2" s="1282"/>
      <c r="H2" s="1283"/>
    </row>
    <row r="3" spans="1:10" ht="32.25" customHeight="1" x14ac:dyDescent="0.2">
      <c r="A3" s="1279"/>
      <c r="B3" s="1280"/>
      <c r="C3" s="1280"/>
      <c r="D3" s="1280"/>
      <c r="E3" s="1284" t="s">
        <v>332</v>
      </c>
      <c r="F3" s="1285"/>
      <c r="G3" s="1285"/>
      <c r="H3" s="1286"/>
    </row>
    <row r="4" spans="1:10" ht="12.75" customHeight="1" thickBot="1" x14ac:dyDescent="0.25">
      <c r="A4" s="434"/>
      <c r="B4" s="95"/>
      <c r="C4" s="95"/>
      <c r="D4" s="95"/>
      <c r="E4" s="435"/>
      <c r="F4" s="435"/>
      <c r="G4" s="435"/>
      <c r="H4" s="414" t="str">
        <f>'Input Data'!H4</f>
        <v xml:space="preserve">Version: 1.2  2012-10    </v>
      </c>
    </row>
    <row r="5" spans="1:10" ht="18" customHeight="1" thickTop="1" x14ac:dyDescent="0.2">
      <c r="A5" s="484"/>
      <c r="B5" s="381"/>
      <c r="C5" s="382" t="s">
        <v>248</v>
      </c>
      <c r="D5" s="485" t="s">
        <v>290</v>
      </c>
      <c r="E5" s="486"/>
      <c r="F5" s="487" t="s">
        <v>245</v>
      </c>
      <c r="G5" s="1350" t="s">
        <v>291</v>
      </c>
      <c r="H5" s="1351"/>
      <c r="I5" s="2"/>
      <c r="J5" s="2"/>
    </row>
    <row r="6" spans="1:10" ht="18" customHeight="1" x14ac:dyDescent="0.2">
      <c r="A6" s="488"/>
      <c r="B6" s="380"/>
      <c r="C6" s="383" t="s">
        <v>249</v>
      </c>
      <c r="D6" s="489">
        <v>79867</v>
      </c>
      <c r="E6" s="490"/>
      <c r="F6" s="384" t="s">
        <v>217</v>
      </c>
      <c r="G6" s="491" t="s">
        <v>292</v>
      </c>
      <c r="H6" s="492"/>
      <c r="I6" s="2"/>
      <c r="J6" s="2"/>
    </row>
    <row r="7" spans="1:10" ht="18" customHeight="1" x14ac:dyDescent="0.2">
      <c r="A7" s="488"/>
      <c r="B7" s="380"/>
      <c r="C7" s="383" t="s">
        <v>259</v>
      </c>
      <c r="D7" s="493">
        <v>2</v>
      </c>
      <c r="E7" s="490"/>
      <c r="F7" s="384" t="s">
        <v>221</v>
      </c>
      <c r="G7" s="491" t="s">
        <v>293</v>
      </c>
      <c r="H7" s="494"/>
      <c r="I7" s="2"/>
      <c r="J7" s="2"/>
    </row>
    <row r="8" spans="1:10" ht="18" customHeight="1" x14ac:dyDescent="0.2">
      <c r="A8" s="488"/>
      <c r="B8" s="380"/>
      <c r="C8" s="383" t="s">
        <v>198</v>
      </c>
      <c r="D8" s="495" t="s">
        <v>294</v>
      </c>
      <c r="E8" s="490"/>
      <c r="F8" s="383" t="s">
        <v>218</v>
      </c>
      <c r="G8" s="491" t="s">
        <v>318</v>
      </c>
      <c r="H8" s="370"/>
      <c r="I8" s="2"/>
      <c r="J8" s="2"/>
    </row>
    <row r="9" spans="1:10" ht="18" customHeight="1" x14ac:dyDescent="0.2">
      <c r="A9" s="488"/>
      <c r="B9" s="380"/>
      <c r="C9" s="384" t="s">
        <v>112</v>
      </c>
      <c r="D9" s="877" t="s">
        <v>239</v>
      </c>
      <c r="E9" s="400" t="s">
        <v>33</v>
      </c>
      <c r="F9" s="496" t="s">
        <v>197</v>
      </c>
      <c r="G9" s="1352" t="s">
        <v>317</v>
      </c>
      <c r="H9" s="1353"/>
      <c r="I9" s="2"/>
      <c r="J9" s="2"/>
    </row>
    <row r="10" spans="1:10" ht="18" customHeight="1" x14ac:dyDescent="0.2">
      <c r="A10" s="822"/>
      <c r="B10" s="810"/>
      <c r="C10" s="811" t="s">
        <v>357</v>
      </c>
      <c r="D10" s="878" t="s">
        <v>358</v>
      </c>
      <c r="E10" s="813" t="str">
        <f>IF($D$10="Yes", "NO OF DAYS","")</f>
        <v>NO OF DAYS</v>
      </c>
      <c r="F10" s="879">
        <v>30</v>
      </c>
      <c r="G10" s="880" t="str">
        <f>IF($D$10="Yes", "RATE","")</f>
        <v>RATE</v>
      </c>
      <c r="H10" s="881">
        <v>500</v>
      </c>
      <c r="I10" s="2"/>
      <c r="J10" s="2"/>
    </row>
    <row r="11" spans="1:10" ht="18" customHeight="1" thickBot="1" x14ac:dyDescent="0.25">
      <c r="A11" s="497"/>
      <c r="B11" s="390"/>
      <c r="C11" s="391" t="s">
        <v>108</v>
      </c>
      <c r="D11" s="1345" t="s">
        <v>320</v>
      </c>
      <c r="E11" s="1360"/>
      <c r="F11" s="1360"/>
      <c r="G11" s="1360"/>
      <c r="H11" s="1361"/>
      <c r="I11" s="2"/>
      <c r="J11" s="2"/>
    </row>
    <row r="12" spans="1:10" ht="18" customHeight="1" thickTop="1" x14ac:dyDescent="0.2">
      <c r="A12" s="498"/>
      <c r="B12" s="388"/>
      <c r="C12" s="389" t="s">
        <v>263</v>
      </c>
      <c r="D12" s="1350" t="s">
        <v>295</v>
      </c>
      <c r="E12" s="1358"/>
      <c r="F12" s="1358"/>
      <c r="G12" s="1358"/>
      <c r="H12" s="1359"/>
      <c r="I12" s="2"/>
      <c r="J12" s="2"/>
    </row>
    <row r="13" spans="1:10" ht="18" customHeight="1" x14ac:dyDescent="0.2">
      <c r="A13" s="488"/>
      <c r="B13" s="380"/>
      <c r="C13" s="383" t="s">
        <v>200</v>
      </c>
      <c r="D13" s="1356" t="s">
        <v>296</v>
      </c>
      <c r="E13" s="1357"/>
      <c r="F13" s="1357"/>
      <c r="G13" s="371" t="s">
        <v>306</v>
      </c>
      <c r="H13" s="499">
        <v>1034</v>
      </c>
      <c r="I13" s="2"/>
      <c r="J13" s="2"/>
    </row>
    <row r="14" spans="1:10" ht="18" customHeight="1" x14ac:dyDescent="0.2">
      <c r="A14" s="488"/>
      <c r="B14" s="380"/>
      <c r="C14" s="383" t="s">
        <v>303</v>
      </c>
      <c r="D14" s="1356" t="s">
        <v>297</v>
      </c>
      <c r="E14" s="1357"/>
      <c r="F14" s="1357"/>
      <c r="G14" s="371" t="s">
        <v>306</v>
      </c>
      <c r="H14" s="500">
        <v>1002</v>
      </c>
      <c r="I14" s="2"/>
      <c r="J14" s="2"/>
    </row>
    <row r="15" spans="1:10" ht="18" customHeight="1" x14ac:dyDescent="0.2">
      <c r="A15" s="488"/>
      <c r="B15" s="380"/>
      <c r="C15" s="383" t="s">
        <v>139</v>
      </c>
      <c r="D15" s="501" t="s">
        <v>298</v>
      </c>
      <c r="E15" s="502" t="s">
        <v>201</v>
      </c>
      <c r="F15" s="503" t="s">
        <v>319</v>
      </c>
      <c r="G15" s="502" t="s">
        <v>202</v>
      </c>
      <c r="H15" s="504" t="s">
        <v>299</v>
      </c>
      <c r="I15" s="2"/>
      <c r="J15" s="2"/>
    </row>
    <row r="16" spans="1:10" ht="18" customHeight="1" thickBot="1" x14ac:dyDescent="0.25">
      <c r="A16" s="488"/>
      <c r="B16" s="380"/>
      <c r="C16" s="383" t="s">
        <v>197</v>
      </c>
      <c r="D16" s="1354" t="s">
        <v>300</v>
      </c>
      <c r="E16" s="1355"/>
      <c r="F16" s="505"/>
      <c r="G16" s="439"/>
      <c r="H16" s="506"/>
      <c r="I16" s="2"/>
      <c r="J16" s="2"/>
    </row>
    <row r="17" spans="1:10" ht="18" customHeight="1" thickTop="1" x14ac:dyDescent="0.2">
      <c r="A17" s="488"/>
      <c r="B17" s="380"/>
      <c r="C17" s="383" t="s">
        <v>104</v>
      </c>
      <c r="D17" s="507" t="s">
        <v>321</v>
      </c>
      <c r="E17" s="535">
        <v>1</v>
      </c>
      <c r="F17" s="406"/>
      <c r="G17" s="1267" t="s">
        <v>244</v>
      </c>
      <c r="H17" s="1268"/>
      <c r="I17" s="2"/>
      <c r="J17" s="2"/>
    </row>
    <row r="18" spans="1:10" ht="18" customHeight="1" x14ac:dyDescent="0.2">
      <c r="A18" s="488"/>
      <c r="B18" s="380"/>
      <c r="C18" s="383" t="s">
        <v>203</v>
      </c>
      <c r="D18" s="508" t="s">
        <v>301</v>
      </c>
      <c r="E18" s="536" t="s">
        <v>333</v>
      </c>
      <c r="F18" s="433" t="s">
        <v>204</v>
      </c>
      <c r="G18" s="1269"/>
      <c r="H18" s="1270"/>
      <c r="I18" s="2"/>
      <c r="J18" s="2"/>
    </row>
    <row r="19" spans="1:10" ht="18" customHeight="1" x14ac:dyDescent="0.2">
      <c r="A19" s="488"/>
      <c r="B19" s="385"/>
      <c r="C19" s="383" t="s">
        <v>24</v>
      </c>
      <c r="D19" s="509">
        <v>40332</v>
      </c>
      <c r="E19" s="537"/>
      <c r="F19" s="376"/>
      <c r="G19" s="1271"/>
      <c r="H19" s="1272"/>
      <c r="I19" s="2"/>
      <c r="J19" s="2"/>
    </row>
    <row r="20" spans="1:10" ht="18" customHeight="1" x14ac:dyDescent="0.2">
      <c r="A20" s="510"/>
      <c r="B20" s="386"/>
      <c r="C20" s="387" t="s">
        <v>138</v>
      </c>
      <c r="D20" s="518">
        <v>2011</v>
      </c>
      <c r="E20" s="538">
        <v>1</v>
      </c>
      <c r="F20" s="392" t="s">
        <v>205</v>
      </c>
      <c r="G20" s="1349" t="s">
        <v>308</v>
      </c>
      <c r="H20" s="1344"/>
      <c r="I20" s="2"/>
      <c r="J20" s="2"/>
    </row>
    <row r="21" spans="1:10" ht="18" customHeight="1" x14ac:dyDescent="0.2">
      <c r="A21" s="1251" t="s">
        <v>330</v>
      </c>
      <c r="B21" s="1252"/>
      <c r="C21" s="1252"/>
      <c r="D21" s="1252"/>
      <c r="E21" s="1253"/>
      <c r="F21" s="393" t="s">
        <v>206</v>
      </c>
      <c r="G21" s="1349" t="s">
        <v>309</v>
      </c>
      <c r="H21" s="1344"/>
      <c r="I21" s="2"/>
      <c r="J21" s="2"/>
    </row>
    <row r="22" spans="1:10" ht="18" customHeight="1" x14ac:dyDescent="0.2">
      <c r="A22" s="1337"/>
      <c r="B22" s="1338"/>
      <c r="C22" s="1338"/>
      <c r="D22" s="1338"/>
      <c r="E22" s="1339"/>
      <c r="F22" s="393" t="s">
        <v>306</v>
      </c>
      <c r="G22" s="1347" t="s">
        <v>310</v>
      </c>
      <c r="H22" s="1344"/>
      <c r="I22" s="2"/>
      <c r="J22" s="2"/>
    </row>
    <row r="23" spans="1:10" ht="18" customHeight="1" x14ac:dyDescent="0.2">
      <c r="A23" s="1337"/>
      <c r="B23" s="1338"/>
      <c r="C23" s="1338"/>
      <c r="D23" s="1338"/>
      <c r="E23" s="1339"/>
      <c r="F23" s="393" t="s">
        <v>104</v>
      </c>
      <c r="G23" s="1310" t="s">
        <v>361</v>
      </c>
      <c r="H23" s="1311"/>
      <c r="I23" s="2"/>
      <c r="J23" s="2"/>
    </row>
    <row r="24" spans="1:10" ht="30" customHeight="1" x14ac:dyDescent="0.2">
      <c r="A24" s="1337"/>
      <c r="B24" s="1338"/>
      <c r="C24" s="1338"/>
      <c r="D24" s="1338"/>
      <c r="E24" s="1339"/>
      <c r="F24" s="394" t="s">
        <v>304</v>
      </c>
      <c r="G24" s="1349" t="s">
        <v>311</v>
      </c>
      <c r="H24" s="1344"/>
      <c r="I24" s="2"/>
      <c r="J24" s="2"/>
    </row>
    <row r="25" spans="1:10" ht="18" customHeight="1" x14ac:dyDescent="0.2">
      <c r="A25" s="1326" t="s">
        <v>25</v>
      </c>
      <c r="B25" s="1327"/>
      <c r="C25" s="1328"/>
      <c r="D25" s="418" t="s">
        <v>334</v>
      </c>
      <c r="E25" s="44"/>
      <c r="F25" s="395" t="s">
        <v>207</v>
      </c>
      <c r="G25" s="1349" t="s">
        <v>312</v>
      </c>
      <c r="H25" s="1344"/>
      <c r="I25" s="2"/>
      <c r="J25" s="2"/>
    </row>
    <row r="26" spans="1:10" ht="18" customHeight="1" x14ac:dyDescent="0.2">
      <c r="A26" s="511"/>
      <c r="B26" s="401"/>
      <c r="C26" s="417" t="s">
        <v>193</v>
      </c>
      <c r="D26" s="512">
        <v>100</v>
      </c>
      <c r="E26" s="362" t="s">
        <v>289</v>
      </c>
      <c r="F26" s="395" t="s">
        <v>208</v>
      </c>
      <c r="G26" s="1349" t="s">
        <v>309</v>
      </c>
      <c r="H26" s="1344"/>
      <c r="I26" s="2"/>
      <c r="J26" s="2"/>
    </row>
    <row r="27" spans="1:10" ht="18" customHeight="1" x14ac:dyDescent="0.2">
      <c r="A27" s="488"/>
      <c r="B27" s="380"/>
      <c r="C27" s="383" t="s">
        <v>120</v>
      </c>
      <c r="D27" s="513">
        <v>40420</v>
      </c>
      <c r="E27" s="294"/>
      <c r="F27" s="396" t="s">
        <v>306</v>
      </c>
      <c r="G27" s="1347" t="s">
        <v>313</v>
      </c>
      <c r="H27" s="1348"/>
      <c r="I27" s="2"/>
      <c r="J27" s="2"/>
    </row>
    <row r="28" spans="1:10" ht="18" customHeight="1" x14ac:dyDescent="0.2">
      <c r="A28" s="488"/>
      <c r="B28" s="380"/>
      <c r="C28" s="383" t="s">
        <v>18</v>
      </c>
      <c r="D28" s="514">
        <v>1</v>
      </c>
      <c r="E28" s="294"/>
      <c r="F28" s="397" t="s">
        <v>199</v>
      </c>
      <c r="G28" s="1343" t="s">
        <v>314</v>
      </c>
      <c r="H28" s="1344"/>
      <c r="I28" s="2"/>
      <c r="J28" s="2"/>
    </row>
    <row r="29" spans="1:10" ht="18" customHeight="1" x14ac:dyDescent="0.2">
      <c r="A29" s="488"/>
      <c r="B29" s="380"/>
      <c r="C29" s="383" t="s">
        <v>109</v>
      </c>
      <c r="D29" s="515" t="s">
        <v>302</v>
      </c>
      <c r="E29" s="294"/>
      <c r="F29" s="398" t="s">
        <v>209</v>
      </c>
      <c r="G29" s="1343" t="s">
        <v>315</v>
      </c>
      <c r="H29" s="1344"/>
      <c r="I29" s="2"/>
      <c r="J29" s="2"/>
    </row>
    <row r="30" spans="1:10" ht="18" customHeight="1" thickBot="1" x14ac:dyDescent="0.25">
      <c r="A30" s="488"/>
      <c r="B30" s="380"/>
      <c r="C30" s="383" t="s">
        <v>210</v>
      </c>
      <c r="D30" s="515" t="s">
        <v>326</v>
      </c>
      <c r="E30" s="320"/>
      <c r="F30" s="399" t="s">
        <v>211</v>
      </c>
      <c r="G30" s="1345" t="s">
        <v>316</v>
      </c>
      <c r="H30" s="1346"/>
      <c r="I30" s="2"/>
      <c r="J30" s="2"/>
    </row>
    <row r="31" spans="1:10" ht="18" customHeight="1" thickTop="1" x14ac:dyDescent="0.2">
      <c r="A31" s="488"/>
      <c r="B31" s="402"/>
      <c r="C31" s="404" t="s">
        <v>335</v>
      </c>
      <c r="D31" s="1341" t="s">
        <v>359</v>
      </c>
      <c r="E31" s="1342"/>
      <c r="F31" s="518">
        <v>6</v>
      </c>
      <c r="G31" s="96"/>
      <c r="H31" s="373"/>
      <c r="I31" s="2"/>
      <c r="J31" s="2"/>
    </row>
    <row r="32" spans="1:10" ht="18" customHeight="1" x14ac:dyDescent="0.2">
      <c r="A32" s="822"/>
      <c r="B32" s="817"/>
      <c r="C32" s="819" t="s">
        <v>360</v>
      </c>
      <c r="D32" s="882">
        <v>1</v>
      </c>
      <c r="E32" s="883"/>
      <c r="F32" s="818"/>
      <c r="G32" s="96"/>
      <c r="H32" s="373"/>
      <c r="I32" s="2"/>
      <c r="J32" s="2"/>
    </row>
    <row r="33" spans="1:10" ht="18" customHeight="1" thickBot="1" x14ac:dyDescent="0.25">
      <c r="A33" s="497"/>
      <c r="B33" s="403"/>
      <c r="C33" s="405" t="s">
        <v>151</v>
      </c>
      <c r="D33" s="516" t="s">
        <v>243</v>
      </c>
      <c r="E33" s="98"/>
      <c r="F33" s="99"/>
      <c r="G33" s="96"/>
      <c r="H33" s="374">
        <v>490000</v>
      </c>
      <c r="I33" s="2"/>
      <c r="J33" s="2"/>
    </row>
    <row r="34" spans="1:10" ht="81" customHeight="1" thickTop="1" thickBot="1" x14ac:dyDescent="0.25">
      <c r="A34" s="1298" t="s">
        <v>327</v>
      </c>
      <c r="B34" s="1299"/>
      <c r="C34" s="1299"/>
      <c r="D34" s="1299"/>
      <c r="E34" s="420" t="s">
        <v>322</v>
      </c>
      <c r="F34" s="1362" t="s">
        <v>250</v>
      </c>
      <c r="G34" s="1362" t="s">
        <v>251</v>
      </c>
      <c r="H34" s="1291" t="s">
        <v>122</v>
      </c>
      <c r="I34" s="2"/>
      <c r="J34" s="2"/>
    </row>
    <row r="35" spans="1:10" ht="24.75" customHeight="1" thickBot="1" x14ac:dyDescent="0.25">
      <c r="A35" s="1304" t="s">
        <v>163</v>
      </c>
      <c r="B35" s="1364"/>
      <c r="C35" s="1365"/>
      <c r="D35" s="884" t="s">
        <v>288</v>
      </c>
      <c r="E35" s="427">
        <v>2</v>
      </c>
      <c r="F35" s="1363"/>
      <c r="G35" s="1340"/>
      <c r="H35" s="1340"/>
      <c r="I35" s="2"/>
      <c r="J35" s="2"/>
    </row>
    <row r="36" spans="1:10" ht="45" customHeight="1" thickTop="1" x14ac:dyDescent="0.2">
      <c r="A36" s="1319" t="s">
        <v>153</v>
      </c>
      <c r="B36" s="1320"/>
      <c r="C36" s="1320"/>
      <c r="D36" s="1320"/>
      <c r="E36" s="823">
        <v>5400000</v>
      </c>
      <c r="F36" s="824">
        <v>5400000</v>
      </c>
      <c r="G36" s="824">
        <v>5400000</v>
      </c>
      <c r="H36" s="622">
        <v>5400000</v>
      </c>
      <c r="I36" s="2"/>
      <c r="J36" s="2"/>
    </row>
    <row r="37" spans="1:10" ht="33" customHeight="1" x14ac:dyDescent="0.2">
      <c r="A37" s="1296" t="s">
        <v>154</v>
      </c>
      <c r="B37" s="1297"/>
      <c r="C37" s="1297"/>
      <c r="D37" s="1297"/>
      <c r="E37" s="825">
        <v>1500000</v>
      </c>
      <c r="F37" s="826">
        <v>1500000</v>
      </c>
      <c r="G37" s="826">
        <v>1500000</v>
      </c>
      <c r="H37" s="623">
        <v>1500000</v>
      </c>
      <c r="J37" s="2"/>
    </row>
    <row r="38" spans="1:10" ht="33" customHeight="1" x14ac:dyDescent="0.2">
      <c r="A38" s="1296" t="s">
        <v>155</v>
      </c>
      <c r="B38" s="1297"/>
      <c r="C38" s="1297"/>
      <c r="D38" s="1297"/>
      <c r="E38" s="825">
        <v>500000</v>
      </c>
      <c r="F38" s="826">
        <v>500000</v>
      </c>
      <c r="G38" s="826">
        <v>500000</v>
      </c>
      <c r="H38" s="623">
        <v>500000</v>
      </c>
      <c r="J38" s="2"/>
    </row>
    <row r="39" spans="1:10" ht="33" customHeight="1" x14ac:dyDescent="0.2">
      <c r="A39" s="1296" t="s">
        <v>156</v>
      </c>
      <c r="B39" s="1297"/>
      <c r="C39" s="1297"/>
      <c r="D39" s="1297"/>
      <c r="E39" s="825">
        <v>200000</v>
      </c>
      <c r="F39" s="826">
        <v>200000</v>
      </c>
      <c r="G39" s="826">
        <v>200000</v>
      </c>
      <c r="H39" s="623">
        <v>200000</v>
      </c>
      <c r="J39" s="2"/>
    </row>
    <row r="40" spans="1:10" ht="43.5" customHeight="1" x14ac:dyDescent="0.2">
      <c r="A40" s="1296" t="s">
        <v>157</v>
      </c>
      <c r="B40" s="1297"/>
      <c r="C40" s="1297"/>
      <c r="D40" s="1297"/>
      <c r="E40" s="825">
        <v>100000</v>
      </c>
      <c r="F40" s="826">
        <v>100000</v>
      </c>
      <c r="G40" s="826">
        <v>100000</v>
      </c>
      <c r="H40" s="623">
        <v>100000</v>
      </c>
      <c r="J40" s="2"/>
    </row>
    <row r="41" spans="1:10" ht="43.5" customHeight="1" x14ac:dyDescent="0.2">
      <c r="A41" s="1296" t="s">
        <v>158</v>
      </c>
      <c r="B41" s="1297"/>
      <c r="C41" s="1297"/>
      <c r="D41" s="1297"/>
      <c r="E41" s="825">
        <v>150000</v>
      </c>
      <c r="F41" s="826">
        <v>150000</v>
      </c>
      <c r="G41" s="826">
        <v>150000</v>
      </c>
      <c r="H41" s="623">
        <v>150000</v>
      </c>
      <c r="J41" s="2"/>
    </row>
    <row r="42" spans="1:10" ht="39" customHeight="1" x14ac:dyDescent="0.2">
      <c r="A42" s="1296" t="s">
        <v>159</v>
      </c>
      <c r="B42" s="1297"/>
      <c r="C42" s="1297"/>
      <c r="D42" s="1297"/>
      <c r="E42" s="825">
        <v>50000</v>
      </c>
      <c r="F42" s="826">
        <v>50000</v>
      </c>
      <c r="G42" s="826">
        <v>50000</v>
      </c>
      <c r="H42" s="623">
        <v>50000</v>
      </c>
      <c r="J42" s="2"/>
    </row>
    <row r="43" spans="1:10" ht="38.25" customHeight="1" thickBot="1" x14ac:dyDescent="0.25">
      <c r="A43" s="1324" t="s">
        <v>160</v>
      </c>
      <c r="B43" s="1325"/>
      <c r="C43" s="1325"/>
      <c r="D43" s="1325"/>
      <c r="E43" s="827">
        <v>100000</v>
      </c>
      <c r="F43" s="828">
        <v>100000</v>
      </c>
      <c r="G43" s="828">
        <v>100000</v>
      </c>
      <c r="H43" s="622">
        <v>100000</v>
      </c>
      <c r="J43" s="2"/>
    </row>
    <row r="44" spans="1:10" ht="31.5" customHeight="1" thickBot="1" x14ac:dyDescent="0.25">
      <c r="A44" s="1333" t="s">
        <v>336</v>
      </c>
      <c r="B44" s="1334"/>
      <c r="C44" s="1334"/>
      <c r="D44" s="1334"/>
      <c r="E44" s="802">
        <v>8000000</v>
      </c>
      <c r="F44" s="803">
        <v>8000000</v>
      </c>
      <c r="G44" s="803">
        <v>8000000</v>
      </c>
      <c r="H44" s="804">
        <v>8000000</v>
      </c>
    </row>
    <row r="45" spans="1:10" ht="31.5" customHeight="1" thickBot="1" x14ac:dyDescent="0.25">
      <c r="A45" s="1329" t="s">
        <v>333</v>
      </c>
      <c r="B45" s="1330"/>
      <c r="C45" s="1330"/>
      <c r="D45" s="1330"/>
      <c r="E45" s="1330"/>
      <c r="F45" s="245" t="s">
        <v>333</v>
      </c>
      <c r="G45" s="245" t="s">
        <v>333</v>
      </c>
      <c r="H45" s="375"/>
    </row>
    <row r="46" spans="1:10" ht="31.5" customHeight="1" thickTop="1" thickBot="1" x14ac:dyDescent="0.25">
      <c r="A46" s="1335" t="s">
        <v>328</v>
      </c>
      <c r="B46" s="1336"/>
      <c r="C46" s="1336"/>
      <c r="D46" s="1336"/>
      <c r="E46" s="430"/>
      <c r="F46" s="431"/>
      <c r="G46" s="431"/>
      <c r="H46" s="432"/>
    </row>
    <row r="47" spans="1:10" ht="64.5" customHeight="1" thickTop="1" thickBot="1" x14ac:dyDescent="0.25">
      <c r="A47" s="1331" t="s">
        <v>325</v>
      </c>
      <c r="B47" s="1332"/>
      <c r="C47" s="1332"/>
      <c r="D47" s="1332"/>
      <c r="E47" s="1332"/>
      <c r="F47" s="1332"/>
      <c r="G47" s="429" t="s">
        <v>252</v>
      </c>
      <c r="H47" s="428" t="s">
        <v>122</v>
      </c>
      <c r="I47" s="2"/>
      <c r="J47" s="2"/>
    </row>
    <row r="48" spans="1:10" ht="31.5" customHeight="1" thickTop="1" x14ac:dyDescent="0.2">
      <c r="A48" s="1319" t="s">
        <v>161</v>
      </c>
      <c r="B48" s="1320"/>
      <c r="C48" s="1320"/>
      <c r="D48" s="1320"/>
      <c r="E48" s="1320"/>
      <c r="F48" s="1320"/>
      <c r="G48" s="829">
        <v>6500000</v>
      </c>
      <c r="H48" s="624">
        <v>6500000</v>
      </c>
    </row>
    <row r="49" spans="1:8" ht="30" customHeight="1" thickBot="1" x14ac:dyDescent="0.25">
      <c r="A49" s="1315" t="s">
        <v>162</v>
      </c>
      <c r="B49" s="1316"/>
      <c r="C49" s="1316"/>
      <c r="D49" s="1316"/>
      <c r="E49" s="1316"/>
      <c r="F49" s="1316"/>
      <c r="G49" s="830">
        <v>1500000</v>
      </c>
      <c r="H49" s="625">
        <v>1500000</v>
      </c>
    </row>
    <row r="50" spans="1:8" ht="34.5" customHeight="1" thickBot="1" x14ac:dyDescent="0.25">
      <c r="A50" s="1317" t="s">
        <v>337</v>
      </c>
      <c r="B50" s="1318"/>
      <c r="C50" s="1318"/>
      <c r="D50" s="1318"/>
      <c r="E50" s="1318"/>
      <c r="F50" s="1318"/>
      <c r="G50" s="807">
        <v>8000000</v>
      </c>
      <c r="H50" s="808">
        <v>8000000</v>
      </c>
    </row>
    <row r="51" spans="1:8" ht="15.75" thickTop="1" x14ac:dyDescent="0.2">
      <c r="A51" s="4"/>
      <c r="B51" s="4"/>
      <c r="C51" s="4"/>
      <c r="D51" s="4"/>
      <c r="E51" s="4"/>
      <c r="F51" s="4"/>
      <c r="G51" s="5"/>
    </row>
    <row r="60" spans="1:8" ht="18.75" customHeight="1" x14ac:dyDescent="0.2"/>
    <row r="67" ht="25.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109" spans="1:8" x14ac:dyDescent="0.2">
      <c r="A109" s="1"/>
      <c r="B109" s="1"/>
      <c r="C109" s="1"/>
      <c r="D109" s="1"/>
      <c r="E109" s="1"/>
      <c r="F109" s="1"/>
      <c r="G109" s="1"/>
      <c r="H109" s="1"/>
    </row>
    <row r="110" spans="1:8" x14ac:dyDescent="0.2">
      <c r="A110" s="1313"/>
      <c r="B110" s="1314"/>
      <c r="C110" s="1314"/>
      <c r="D110" s="1314"/>
      <c r="E110" s="1314"/>
      <c r="F110" s="1314"/>
      <c r="G110" s="1314"/>
      <c r="H110" s="1314"/>
    </row>
  </sheetData>
  <sheetProtection password="CD4C" sheet="1" objects="1" scenarios="1" formatCells="0" formatColumns="0" formatRows="0"/>
  <mergeCells count="47">
    <mergeCell ref="A34:D34"/>
    <mergeCell ref="G34:G35"/>
    <mergeCell ref="F34:F35"/>
    <mergeCell ref="A35:C35"/>
    <mergeCell ref="G24:H24"/>
    <mergeCell ref="A2:D3"/>
    <mergeCell ref="E2:H2"/>
    <mergeCell ref="E3:H3"/>
    <mergeCell ref="G5:H5"/>
    <mergeCell ref="G23:H23"/>
    <mergeCell ref="G21:H21"/>
    <mergeCell ref="G22:H22"/>
    <mergeCell ref="G9:H9"/>
    <mergeCell ref="D16:E16"/>
    <mergeCell ref="G20:H20"/>
    <mergeCell ref="D13:F13"/>
    <mergeCell ref="D12:H12"/>
    <mergeCell ref="D11:H11"/>
    <mergeCell ref="G17:H19"/>
    <mergeCell ref="D14:F14"/>
    <mergeCell ref="A1:H1"/>
    <mergeCell ref="A43:D43"/>
    <mergeCell ref="A37:D37"/>
    <mergeCell ref="A36:D36"/>
    <mergeCell ref="A38:D38"/>
    <mergeCell ref="A25:C25"/>
    <mergeCell ref="A21:E24"/>
    <mergeCell ref="H34:H35"/>
    <mergeCell ref="D31:E31"/>
    <mergeCell ref="G28:H28"/>
    <mergeCell ref="G30:H30"/>
    <mergeCell ref="G29:H29"/>
    <mergeCell ref="G27:H27"/>
    <mergeCell ref="G25:H25"/>
    <mergeCell ref="G26:H26"/>
    <mergeCell ref="A39:D39"/>
    <mergeCell ref="A40:D40"/>
    <mergeCell ref="A47:F47"/>
    <mergeCell ref="A44:D44"/>
    <mergeCell ref="A42:D42"/>
    <mergeCell ref="A41:D41"/>
    <mergeCell ref="A46:D46"/>
    <mergeCell ref="A110:H110"/>
    <mergeCell ref="A49:F49"/>
    <mergeCell ref="A50:F50"/>
    <mergeCell ref="A48:F48"/>
    <mergeCell ref="A45:E45"/>
  </mergeCells>
  <phoneticPr fontId="46" type="noConversion"/>
  <dataValidations count="5">
    <dataValidation type="list" allowBlank="1" showInputMessage="1" showErrorMessage="1" sqref="D35">
      <formula1>"ESTIMATES ONLY, TENDER VALUES"</formula1>
    </dataValidation>
    <dataValidation type="list" allowBlank="1" showInputMessage="1" showErrorMessage="1" sqref="D33">
      <formula1>"Y,N"</formula1>
    </dataValidation>
    <dataValidation type="list" allowBlank="1" showInputMessage="1" showErrorMessage="1" sqref="D9">
      <formula1>"BUILDING PROJECT, ENGINEERING PROJECT"</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1"/>
  <headerFooter alignWithMargins="0">
    <oddFooter>&amp;L&amp;"Arial,Regular"&amp;8&amp;F: &amp;A&amp;C&amp;"Arial,Regular"&amp;11&amp;P&amp;R&amp;"Arial,Regular"&amp;8&amp;D</oddFooter>
  </headerFooter>
  <rowBreaks count="1" manualBreakCount="1">
    <brk id="45"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124"/>
  <sheetViews>
    <sheetView zoomScale="70" zoomScaleNormal="70" zoomScaleSheetLayoutView="70" workbookViewId="0"/>
  </sheetViews>
  <sheetFormatPr defaultRowHeight="15" x14ac:dyDescent="0.2"/>
  <cols>
    <col min="1" max="1" width="16.66406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4.33203125" customWidth="1"/>
    <col min="13" max="13" width="13.88671875" customWidth="1"/>
    <col min="14" max="14" width="6.88671875" customWidth="1"/>
    <col min="15" max="15" width="16" customWidth="1"/>
    <col min="16" max="16" width="5.77734375" customWidth="1"/>
    <col min="17" max="17" width="18.77734375" customWidth="1"/>
  </cols>
  <sheetData>
    <row r="1" spans="1:17" ht="30" customHeight="1" thickTop="1" x14ac:dyDescent="0.2">
      <c r="A1" s="335"/>
      <c r="B1" s="336"/>
      <c r="C1" s="336"/>
      <c r="D1" s="436"/>
      <c r="E1" s="324"/>
      <c r="F1" s="436"/>
      <c r="G1" s="436"/>
      <c r="H1" s="413"/>
      <c r="I1" s="413"/>
      <c r="J1" s="436"/>
      <c r="K1" s="339" t="s">
        <v>113</v>
      </c>
      <c r="L1" s="436"/>
      <c r="M1" s="436"/>
      <c r="N1" s="436"/>
      <c r="O1" s="436"/>
      <c r="P1" s="436"/>
      <c r="Q1" s="437"/>
    </row>
    <row r="2" spans="1:17" ht="37.5" customHeight="1" x14ac:dyDescent="0.2">
      <c r="A2" s="341" t="s">
        <v>261</v>
      </c>
      <c r="B2" s="337"/>
      <c r="C2" s="44"/>
      <c r="D2" s="94"/>
      <c r="E2" s="94"/>
      <c r="F2" s="94"/>
      <c r="G2" s="94"/>
      <c r="H2" s="94"/>
      <c r="I2" s="44"/>
      <c r="J2" s="44"/>
      <c r="K2" s="340" t="str">
        <f>'Input Data'!E2</f>
        <v xml:space="preserve">STRUCTURAL ENGINEERING </v>
      </c>
      <c r="L2" s="338" t="str">
        <f>'Input Data'!E3</f>
        <v>BUILDING PROJECT: 2011 NDPW FEES</v>
      </c>
      <c r="M2" s="325"/>
      <c r="N2" s="44"/>
      <c r="O2" s="44"/>
      <c r="P2" s="44"/>
      <c r="Q2" s="438" t="str">
        <f>'Input Data'!H4</f>
        <v xml:space="preserve">Version: 1.2  2012-10    </v>
      </c>
    </row>
    <row r="3" spans="1:17" ht="15" customHeight="1" x14ac:dyDescent="0.2">
      <c r="A3" s="434"/>
      <c r="B3" s="13"/>
      <c r="C3" s="13"/>
      <c r="D3" s="312"/>
      <c r="E3" s="13"/>
      <c r="F3" s="313"/>
      <c r="G3" s="313"/>
      <c r="H3" s="313"/>
      <c r="I3" s="13"/>
      <c r="J3" s="13"/>
      <c r="K3" s="13"/>
      <c r="L3" s="13"/>
      <c r="M3" s="299" t="s">
        <v>18</v>
      </c>
      <c r="N3" s="1248">
        <f>'Input Data'!D28</f>
        <v>0</v>
      </c>
      <c r="O3" s="1422" t="s">
        <v>120</v>
      </c>
      <c r="P3" s="1423"/>
      <c r="Q3" s="440">
        <f>'Input Data'!D27</f>
        <v>0</v>
      </c>
    </row>
    <row r="4" spans="1:17" ht="15" customHeight="1" thickBot="1" x14ac:dyDescent="0.25">
      <c r="A4" s="296" t="s">
        <v>247</v>
      </c>
      <c r="B4" s="342">
        <f>'Input Data'!D6</f>
        <v>0</v>
      </c>
      <c r="C4" s="435"/>
      <c r="D4" s="441"/>
      <c r="E4" s="441"/>
      <c r="F4" s="441"/>
      <c r="G4" s="435"/>
      <c r="H4" s="441"/>
      <c r="I4" s="442" t="s">
        <v>259</v>
      </c>
      <c r="J4" s="1428">
        <f>'Input Data'!$D$7</f>
        <v>0</v>
      </c>
      <c r="K4" s="1429"/>
      <c r="L4" s="435"/>
      <c r="M4" s="435"/>
      <c r="N4" s="441"/>
      <c r="O4" s="295" t="s">
        <v>212</v>
      </c>
      <c r="P4" s="1420">
        <f>'Input Data'!D8</f>
        <v>0</v>
      </c>
      <c r="Q4" s="1421"/>
    </row>
    <row r="5" spans="1:17" ht="21.75" customHeight="1" thickTop="1" thickBot="1" x14ac:dyDescent="0.25">
      <c r="A5" s="866" t="s">
        <v>19</v>
      </c>
      <c r="B5" s="1424">
        <f>'Input Data'!D11</f>
        <v>0</v>
      </c>
      <c r="C5" s="1425"/>
      <c r="D5" s="1425"/>
      <c r="E5" s="1425"/>
      <c r="F5" s="1425"/>
      <c r="G5" s="1425"/>
      <c r="H5" s="1425"/>
      <c r="I5" s="1425"/>
      <c r="J5" s="1426"/>
      <c r="K5" s="1426"/>
      <c r="L5" s="1425"/>
      <c r="M5" s="1425"/>
      <c r="N5" s="1425"/>
      <c r="O5" s="1425"/>
      <c r="P5" s="1426"/>
      <c r="Q5" s="1427"/>
    </row>
    <row r="6" spans="1:17" ht="20.100000000000001" customHeight="1" thickTop="1" x14ac:dyDescent="0.2">
      <c r="A6" s="363" t="s">
        <v>204</v>
      </c>
      <c r="B6" s="1442" t="str">
        <f>'Input Data'!G17</f>
        <v>NATIONAL DEPARTMENT OF PUBLIC WORKS</v>
      </c>
      <c r="C6" s="1443"/>
      <c r="D6" s="1443"/>
      <c r="E6" s="1443"/>
      <c r="F6" s="1443"/>
      <c r="G6" s="1443"/>
      <c r="H6" s="1443"/>
      <c r="I6" s="1443"/>
      <c r="J6" s="1443"/>
      <c r="K6" s="1422" t="s">
        <v>213</v>
      </c>
      <c r="L6" s="1423"/>
      <c r="M6" s="443">
        <f>'Input Data'!D5</f>
        <v>0</v>
      </c>
      <c r="N6" s="1422" t="s">
        <v>214</v>
      </c>
      <c r="O6" s="1423"/>
      <c r="P6" s="1413" t="str">
        <f>'Input Data'!G23</f>
        <v>NOT REGISTERED</v>
      </c>
      <c r="Q6" s="1441"/>
    </row>
    <row r="7" spans="1:17" ht="20.100000000000001" customHeight="1" x14ac:dyDescent="0.2">
      <c r="A7" s="363" t="s">
        <v>240</v>
      </c>
      <c r="B7" s="1387">
        <f>'Input Data'!G20</f>
        <v>0</v>
      </c>
      <c r="C7" s="1388"/>
      <c r="D7" s="1388"/>
      <c r="E7" s="1388"/>
      <c r="F7" s="1388"/>
      <c r="G7" s="1388"/>
      <c r="H7" s="1388"/>
      <c r="I7" s="1388"/>
      <c r="J7" s="1388"/>
      <c r="K7" s="1422" t="s">
        <v>206</v>
      </c>
      <c r="L7" s="1423"/>
      <c r="M7" s="1387">
        <f>'Input Data'!G21</f>
        <v>0</v>
      </c>
      <c r="N7" s="1388"/>
      <c r="O7" s="1388"/>
      <c r="P7" s="299" t="s">
        <v>306</v>
      </c>
      <c r="Q7" s="444">
        <f>'Input Data'!G22</f>
        <v>0</v>
      </c>
    </row>
    <row r="8" spans="1:17" ht="20.100000000000001" customHeight="1" x14ac:dyDescent="0.2">
      <c r="A8" s="363" t="s">
        <v>307</v>
      </c>
      <c r="B8" s="1387">
        <f>'Input Data'!G25</f>
        <v>0</v>
      </c>
      <c r="C8" s="1388"/>
      <c r="D8" s="1388"/>
      <c r="E8" s="1388"/>
      <c r="F8" s="1388"/>
      <c r="G8" s="1388"/>
      <c r="H8" s="1388"/>
      <c r="I8" s="1388"/>
      <c r="J8" s="1388"/>
      <c r="K8" s="1422" t="s">
        <v>215</v>
      </c>
      <c r="L8" s="1423"/>
      <c r="M8" s="1387">
        <f>'Input Data'!G26</f>
        <v>0</v>
      </c>
      <c r="N8" s="1388"/>
      <c r="O8" s="1388"/>
      <c r="P8" s="300" t="s">
        <v>306</v>
      </c>
      <c r="Q8" s="445">
        <f>'Input Data'!G27</f>
        <v>0</v>
      </c>
    </row>
    <row r="9" spans="1:17" ht="20.100000000000001" customHeight="1" x14ac:dyDescent="0.2">
      <c r="A9" s="363" t="s">
        <v>216</v>
      </c>
      <c r="B9" s="1387">
        <f>'Input Data'!G24</f>
        <v>0</v>
      </c>
      <c r="C9" s="1388"/>
      <c r="D9" s="1388"/>
      <c r="E9" s="1388"/>
      <c r="F9" s="1388"/>
      <c r="G9" s="1388"/>
      <c r="H9" s="1388"/>
      <c r="I9" s="1388"/>
      <c r="J9" s="1388"/>
      <c r="K9" s="13"/>
      <c r="L9" s="46" t="s">
        <v>217</v>
      </c>
      <c r="M9" s="446">
        <f>'Input Data'!G28</f>
        <v>0</v>
      </c>
      <c r="N9" s="300" t="s">
        <v>218</v>
      </c>
      <c r="O9" s="446">
        <f>'Input Data'!G29</f>
        <v>0</v>
      </c>
      <c r="P9" s="447" t="s">
        <v>324</v>
      </c>
      <c r="Q9" s="445">
        <f>'Input Data'!G30</f>
        <v>0</v>
      </c>
    </row>
    <row r="10" spans="1:17" ht="20.100000000000001" customHeight="1" thickBot="1" x14ac:dyDescent="0.25">
      <c r="A10" s="364" t="s">
        <v>219</v>
      </c>
      <c r="B10" s="1420">
        <f>'Input Data'!G5</f>
        <v>0</v>
      </c>
      <c r="C10" s="1444"/>
      <c r="D10" s="1444"/>
      <c r="E10" s="1444"/>
      <c r="F10" s="1444"/>
      <c r="G10" s="1444"/>
      <c r="H10" s="1444"/>
      <c r="I10" s="441"/>
      <c r="J10" s="301" t="s">
        <v>140</v>
      </c>
      <c r="K10" s="422">
        <f>'Input Data'!G6</f>
        <v>0</v>
      </c>
      <c r="L10" s="302" t="s">
        <v>152</v>
      </c>
      <c r="M10" s="422">
        <f>'Input Data'!G7</f>
        <v>0</v>
      </c>
      <c r="N10" s="448" t="s">
        <v>220</v>
      </c>
      <c r="O10" s="1391">
        <f>'Input Data'!G9</f>
        <v>0</v>
      </c>
      <c r="P10" s="1392"/>
      <c r="Q10" s="1393"/>
    </row>
    <row r="11" spans="1:17" ht="21.75" customHeight="1" thickTop="1" thickBot="1" x14ac:dyDescent="0.25">
      <c r="A11" s="368" t="s">
        <v>305</v>
      </c>
      <c r="B11" s="449"/>
      <c r="C11" s="450"/>
      <c r="D11" s="450"/>
      <c r="E11" s="450"/>
      <c r="F11" s="450"/>
      <c r="G11" s="450"/>
      <c r="H11" s="450"/>
      <c r="I11" s="13"/>
      <c r="J11" s="367"/>
      <c r="K11" s="449"/>
      <c r="L11" s="46"/>
      <c r="M11" s="449"/>
      <c r="N11" s="451"/>
      <c r="O11" s="452"/>
      <c r="P11" s="450"/>
      <c r="Q11" s="453"/>
    </row>
    <row r="12" spans="1:17" ht="20.100000000000001" customHeight="1" x14ac:dyDescent="0.2">
      <c r="A12" s="363" t="s">
        <v>323</v>
      </c>
      <c r="B12" s="1389">
        <f>'Input Data'!D12</f>
        <v>0</v>
      </c>
      <c r="C12" s="1390"/>
      <c r="D12" s="1390"/>
      <c r="E12" s="1390"/>
      <c r="F12" s="1390"/>
      <c r="G12" s="1390"/>
      <c r="H12" s="1390"/>
      <c r="I12" s="1390"/>
      <c r="J12" s="1390"/>
      <c r="K12" s="1390"/>
      <c r="L12" s="1390"/>
      <c r="M12" s="1390"/>
      <c r="N12" s="1390"/>
      <c r="O12" s="299" t="s">
        <v>210</v>
      </c>
      <c r="P12" s="1408">
        <f>'Input Data'!D30</f>
        <v>0</v>
      </c>
      <c r="Q12" s="1409"/>
    </row>
    <row r="13" spans="1:17" ht="20.100000000000001" customHeight="1" x14ac:dyDescent="0.2">
      <c r="A13" s="363" t="s">
        <v>200</v>
      </c>
      <c r="B13" s="1389">
        <f>'Input Data'!D13</f>
        <v>0</v>
      </c>
      <c r="C13" s="1390"/>
      <c r="D13" s="1390"/>
      <c r="E13" s="1390"/>
      <c r="F13" s="1390"/>
      <c r="G13" s="1390"/>
      <c r="H13" s="1390"/>
      <c r="I13" s="1390"/>
      <c r="J13" s="1390"/>
      <c r="K13" s="1390"/>
      <c r="L13" s="1390"/>
      <c r="M13" s="1390"/>
      <c r="N13" s="1390"/>
      <c r="O13" s="1390"/>
      <c r="P13" s="299" t="s">
        <v>306</v>
      </c>
      <c r="Q13" s="454">
        <f>'Input Data'!H13</f>
        <v>0</v>
      </c>
    </row>
    <row r="14" spans="1:17" ht="20.100000000000001" customHeight="1" x14ac:dyDescent="0.2">
      <c r="A14" s="363" t="s">
        <v>307</v>
      </c>
      <c r="B14" s="1389">
        <f>'Input Data'!D14</f>
        <v>0</v>
      </c>
      <c r="C14" s="1390"/>
      <c r="D14" s="1390"/>
      <c r="E14" s="1390"/>
      <c r="F14" s="1390"/>
      <c r="G14" s="1390"/>
      <c r="H14" s="1390"/>
      <c r="I14" s="1390"/>
      <c r="J14" s="1390"/>
      <c r="K14" s="1390"/>
      <c r="L14" s="1390"/>
      <c r="M14" s="1390"/>
      <c r="N14" s="1390"/>
      <c r="O14" s="1390"/>
      <c r="P14" s="300" t="s">
        <v>306</v>
      </c>
      <c r="Q14" s="455">
        <f>'Input Data'!H14</f>
        <v>0</v>
      </c>
    </row>
    <row r="15" spans="1:17" ht="20.100000000000001" customHeight="1" x14ac:dyDescent="0.2">
      <c r="A15" s="1418" t="s">
        <v>104</v>
      </c>
      <c r="B15" s="1419"/>
      <c r="C15" s="1405">
        <f>IF('Input Data'!E17="None","NOT REGISTERED FOR VAT",'Input Data'!D17)</f>
        <v>0</v>
      </c>
      <c r="D15" s="1406"/>
      <c r="E15" s="1406"/>
      <c r="F15" s="1406"/>
      <c r="G15" s="1406"/>
      <c r="H15" s="1406"/>
      <c r="I15" s="1406"/>
      <c r="J15" s="1407"/>
      <c r="K15" s="13"/>
      <c r="L15" s="13"/>
      <c r="M15" s="13"/>
      <c r="N15" s="13"/>
      <c r="O15" s="13"/>
      <c r="P15" s="13"/>
      <c r="Q15" s="456"/>
    </row>
    <row r="16" spans="1:17" ht="20.100000000000001" customHeight="1" x14ac:dyDescent="0.2">
      <c r="A16" s="303" t="s">
        <v>203</v>
      </c>
      <c r="B16" s="13"/>
      <c r="C16" s="1413">
        <f>'Input Data'!D18</f>
        <v>0</v>
      </c>
      <c r="D16" s="1414"/>
      <c r="E16" s="1414"/>
      <c r="F16" s="1414"/>
      <c r="G16" s="1414"/>
      <c r="H16" s="1414"/>
      <c r="I16" s="1414"/>
      <c r="J16" s="13"/>
      <c r="K16" s="299"/>
      <c r="L16" s="44"/>
      <c r="M16" s="44"/>
      <c r="N16" s="299" t="s">
        <v>217</v>
      </c>
      <c r="O16" s="446">
        <f>'Input Data'!D15</f>
        <v>0</v>
      </c>
      <c r="P16" s="851"/>
      <c r="Q16" s="852"/>
    </row>
    <row r="17" spans="1:17" ht="20.100000000000001" customHeight="1" x14ac:dyDescent="0.2">
      <c r="A17" s="45" t="s">
        <v>24</v>
      </c>
      <c r="B17" s="457">
        <f>'Input Data'!D19</f>
        <v>0</v>
      </c>
      <c r="C17" s="44"/>
      <c r="D17" s="44"/>
      <c r="E17" s="458"/>
      <c r="F17" s="450"/>
      <c r="G17" s="450"/>
      <c r="H17" s="450"/>
      <c r="I17" s="450"/>
      <c r="J17" s="13"/>
      <c r="K17" s="299"/>
      <c r="L17" s="1379"/>
      <c r="M17" s="1380"/>
      <c r="N17" s="299" t="s">
        <v>221</v>
      </c>
      <c r="O17" s="446">
        <f>'Input Data'!F15</f>
        <v>0</v>
      </c>
      <c r="P17" s="851"/>
      <c r="Q17" s="852"/>
    </row>
    <row r="18" spans="1:17" ht="20.100000000000001" customHeight="1" x14ac:dyDescent="0.2">
      <c r="A18" s="298" t="s">
        <v>262</v>
      </c>
      <c r="B18" s="1389">
        <f>'Input Data'!D29</f>
        <v>0</v>
      </c>
      <c r="C18" s="1390"/>
      <c r="D18" s="1390"/>
      <c r="E18" s="1390"/>
      <c r="F18" s="1390"/>
      <c r="G18" s="1390"/>
      <c r="H18" s="1390"/>
      <c r="I18" s="1390"/>
      <c r="J18" s="13"/>
      <c r="K18" s="299"/>
      <c r="L18" s="1379"/>
      <c r="M18" s="1380"/>
      <c r="N18" s="299" t="s">
        <v>218</v>
      </c>
      <c r="O18" s="446">
        <f>'Input Data'!H15</f>
        <v>0</v>
      </c>
      <c r="P18" s="851"/>
      <c r="Q18" s="852"/>
    </row>
    <row r="19" spans="1:17" ht="20.100000000000001" customHeight="1" thickBot="1" x14ac:dyDescent="0.25">
      <c r="A19" s="1450" t="s">
        <v>25</v>
      </c>
      <c r="B19" s="1451"/>
      <c r="C19" s="1415" t="str">
        <f>'Input Data'!D25</f>
        <v>USE TIME BASED FEES</v>
      </c>
      <c r="D19" s="1416"/>
      <c r="E19" s="1416"/>
      <c r="F19" s="1416"/>
      <c r="G19" s="1416"/>
      <c r="H19" s="1417"/>
      <c r="I19" s="1417"/>
      <c r="J19" s="441"/>
      <c r="K19" s="297"/>
      <c r="L19" s="1381"/>
      <c r="M19" s="1381"/>
      <c r="N19" s="347" t="s">
        <v>220</v>
      </c>
      <c r="O19" s="1384">
        <f>'Input Data'!D16</f>
        <v>0</v>
      </c>
      <c r="P19" s="1385"/>
      <c r="Q19" s="1386"/>
    </row>
    <row r="20" spans="1:17" ht="19.5" customHeight="1" thickTop="1" x14ac:dyDescent="0.2">
      <c r="A20" s="310" t="str">
        <f>IF('Input Data'!$F$31&gt;4,"STAGE:","STAGE COMPLETED:")</f>
        <v>STAGE COMPLETED:</v>
      </c>
      <c r="B20" s="311"/>
      <c r="C20" s="1397" t="str">
        <f>'Input Data'!D31</f>
        <v>INCEPTION</v>
      </c>
      <c r="D20" s="1398"/>
      <c r="E20" s="1398"/>
      <c r="F20" s="1398"/>
      <c r="G20" s="1398"/>
      <c r="H20" s="1398"/>
      <c r="I20" s="1398"/>
      <c r="J20" s="1399"/>
      <c r="K20" s="1399"/>
      <c r="L20" s="1382" t="str">
        <f>IF('Input Data'!$E$35=1,"ESTIMATED TOTAL VALUE OF ENGINEERING WORK","TOTAL VALUE OF ENGINEERING WORK")</f>
        <v>ESTIMATED TOTAL VALUE OF ENGINEERING WORK</v>
      </c>
      <c r="M20" s="1383"/>
      <c r="N20" s="1383"/>
      <c r="O20" s="1383"/>
      <c r="P20" s="1383"/>
      <c r="Q20" s="626">
        <f>IF('Input Data'!$E$35=1,80%*'Input Data'!$H$44,'Input Data'!$H$44)</f>
        <v>0</v>
      </c>
    </row>
    <row r="21" spans="1:17" ht="18.75" thickBot="1" x14ac:dyDescent="0.25">
      <c r="A21" s="246"/>
      <c r="B21" s="11"/>
      <c r="C21" s="14"/>
      <c r="D21" s="22"/>
      <c r="E21" s="22"/>
      <c r="F21" s="22"/>
      <c r="G21" s="22"/>
      <c r="H21" s="22"/>
      <c r="I21" s="24"/>
      <c r="J21" s="25"/>
      <c r="K21" s="15">
        <f>IF('Input Data'!E9="b",IF('Input Data'!$E$20=1,VLOOKUP($Q$20,SCALE_2011SB,3)),0)</f>
        <v>0</v>
      </c>
      <c r="L21" s="47" t="s">
        <v>110</v>
      </c>
      <c r="M21" s="48">
        <f>IF('Input Data'!E9="b",IF('Input Data'!$E$20=1,VLOOKUP($Q$20,SCALE_2011SB,4)),0)</f>
        <v>0.125</v>
      </c>
      <c r="N21" s="49" t="s">
        <v>1</v>
      </c>
      <c r="O21" s="50">
        <f>IF('Input Data'!E9="b",($Q$20-(IF('Input Data'!$E$20=1,VLOOKUP($Q$20,SCALE_2011SB,1)))),0)</f>
        <v>0</v>
      </c>
      <c r="P21" s="51" t="s">
        <v>3</v>
      </c>
      <c r="Q21" s="627">
        <f>IF('Input Data'!H44&gt;'Input Data'!H33,(K21+M21*O21),0)</f>
        <v>0</v>
      </c>
    </row>
    <row r="22" spans="1:17" ht="19.5" customHeight="1" thickTop="1" thickBot="1" x14ac:dyDescent="0.25">
      <c r="A22" s="434"/>
      <c r="B22" s="44"/>
      <c r="C22" s="44"/>
      <c r="D22" s="44"/>
      <c r="E22" s="459"/>
      <c r="F22" s="459"/>
      <c r="G22" s="459"/>
      <c r="H22" s="459"/>
      <c r="I22" s="57"/>
      <c r="J22" s="58"/>
      <c r="K22" s="15"/>
      <c r="L22" s="59"/>
      <c r="M22" s="44"/>
      <c r="N22" s="1440" t="s">
        <v>121</v>
      </c>
      <c r="O22" s="1419"/>
      <c r="P22" s="51"/>
      <c r="Q22" s="628">
        <f>Q21</f>
        <v>0</v>
      </c>
    </row>
    <row r="23" spans="1:17" ht="7.5" customHeight="1" thickBot="1" x14ac:dyDescent="0.25">
      <c r="A23" s="60"/>
      <c r="B23" s="30"/>
      <c r="C23" s="61"/>
      <c r="D23" s="62"/>
      <c r="E23" s="62"/>
      <c r="F23" s="62"/>
      <c r="G23" s="62"/>
      <c r="H23" s="62"/>
      <c r="I23" s="61"/>
      <c r="J23" s="61"/>
      <c r="K23" s="63"/>
      <c r="L23" s="64"/>
      <c r="M23" s="65"/>
      <c r="N23" s="66"/>
      <c r="O23" s="64"/>
      <c r="P23" s="64"/>
      <c r="Q23" s="629"/>
    </row>
    <row r="24" spans="1:17" ht="7.5" customHeight="1" thickTop="1" x14ac:dyDescent="0.2">
      <c r="A24" s="53"/>
      <c r="B24" s="11"/>
      <c r="C24" s="14"/>
      <c r="D24" s="54"/>
      <c r="E24" s="54"/>
      <c r="F24" s="54"/>
      <c r="G24" s="54"/>
      <c r="H24" s="54"/>
      <c r="I24" s="14"/>
      <c r="J24" s="14"/>
      <c r="K24" s="55"/>
      <c r="L24" s="15"/>
      <c r="M24" s="56"/>
      <c r="N24" s="49"/>
      <c r="O24" s="15"/>
      <c r="P24" s="15"/>
      <c r="Q24" s="630"/>
    </row>
    <row r="25" spans="1:17" ht="14.1" customHeight="1" x14ac:dyDescent="0.2">
      <c r="A25" s="53" t="s">
        <v>148</v>
      </c>
      <c r="B25" s="44"/>
      <c r="C25" s="44"/>
      <c r="D25" s="44"/>
      <c r="E25" s="44"/>
      <c r="F25" s="44"/>
      <c r="G25" s="44"/>
      <c r="H25" s="44"/>
      <c r="I25" s="44"/>
      <c r="J25" s="44"/>
      <c r="K25" s="44"/>
      <c r="L25" s="44"/>
      <c r="M25" s="44"/>
      <c r="N25" s="44"/>
      <c r="O25" s="44"/>
      <c r="P25" s="44"/>
      <c r="Q25" s="631">
        <f>Q90</f>
        <v>0</v>
      </c>
    </row>
    <row r="26" spans="1:17" ht="14.1" customHeight="1" x14ac:dyDescent="0.2">
      <c r="A26" s="434"/>
      <c r="B26" s="44"/>
      <c r="C26" s="44"/>
      <c r="D26" s="44"/>
      <c r="E26" s="44"/>
      <c r="F26" s="44"/>
      <c r="G26" s="44"/>
      <c r="H26" s="44"/>
      <c r="I26" s="44"/>
      <c r="J26" s="44"/>
      <c r="K26" s="44"/>
      <c r="L26" s="44"/>
      <c r="M26" s="44"/>
      <c r="N26" s="44"/>
      <c r="O26" s="44"/>
      <c r="P26" s="44"/>
      <c r="Q26" s="631"/>
    </row>
    <row r="27" spans="1:17" ht="14.1" customHeight="1" x14ac:dyDescent="0.2">
      <c r="A27" s="344" t="s">
        <v>149</v>
      </c>
      <c r="B27" s="326"/>
      <c r="C27" s="44"/>
      <c r="D27" s="44"/>
      <c r="E27" s="44"/>
      <c r="F27" s="44"/>
      <c r="G27" s="44"/>
      <c r="H27" s="44"/>
      <c r="I27" s="44"/>
      <c r="J27" s="44"/>
      <c r="K27" s="44"/>
      <c r="L27" s="44"/>
      <c r="M27" s="44"/>
      <c r="N27" s="44"/>
      <c r="O27" s="44"/>
      <c r="P27" s="44"/>
      <c r="Q27" s="631">
        <f>Q93</f>
        <v>0</v>
      </c>
    </row>
    <row r="28" spans="1:17" ht="14.1" customHeight="1" x14ac:dyDescent="0.2">
      <c r="A28" s="8"/>
      <c r="B28" s="9"/>
      <c r="C28" s="9"/>
      <c r="D28" s="9"/>
      <c r="E28" s="44"/>
      <c r="F28" s="44"/>
      <c r="G28" s="44"/>
      <c r="H28" s="44"/>
      <c r="I28" s="44"/>
      <c r="J28" s="44"/>
      <c r="K28" s="44"/>
      <c r="L28" s="44"/>
      <c r="M28" s="44"/>
      <c r="N28" s="44"/>
      <c r="O28" s="44"/>
      <c r="P28" s="44"/>
      <c r="Q28" s="631"/>
    </row>
    <row r="29" spans="1:17" ht="14.1" customHeight="1" x14ac:dyDescent="0.2">
      <c r="A29" s="343" t="s">
        <v>124</v>
      </c>
      <c r="B29" s="326"/>
      <c r="C29" s="326"/>
      <c r="D29" s="326"/>
      <c r="E29" s="44"/>
      <c r="F29" s="44"/>
      <c r="G29" s="44"/>
      <c r="H29" s="44"/>
      <c r="I29" s="44"/>
      <c r="J29" s="44"/>
      <c r="K29" s="44"/>
      <c r="L29" s="44"/>
      <c r="M29" s="44"/>
      <c r="N29" s="44"/>
      <c r="O29" s="44"/>
      <c r="P29" s="44"/>
      <c r="Q29" s="631">
        <f>Q96</f>
        <v>0</v>
      </c>
    </row>
    <row r="30" spans="1:17" ht="14.1" customHeight="1" x14ac:dyDescent="0.2">
      <c r="A30" s="10"/>
      <c r="B30" s="7"/>
      <c r="C30" s="11"/>
      <c r="D30" s="11"/>
      <c r="E30" s="44"/>
      <c r="F30" s="44"/>
      <c r="G30" s="44"/>
      <c r="H30" s="44"/>
      <c r="I30" s="44"/>
      <c r="J30" s="44"/>
      <c r="K30" s="44"/>
      <c r="L30" s="44"/>
      <c r="M30" s="44"/>
      <c r="N30" s="44"/>
      <c r="O30" s="44"/>
      <c r="P30" s="44"/>
      <c r="Q30" s="631"/>
    </row>
    <row r="31" spans="1:17" ht="14.1" customHeight="1" x14ac:dyDescent="0.2">
      <c r="A31" s="344" t="s">
        <v>143</v>
      </c>
      <c r="B31" s="326"/>
      <c r="C31" s="44"/>
      <c r="D31" s="44"/>
      <c r="E31" s="44"/>
      <c r="F31" s="44"/>
      <c r="G31" s="44"/>
      <c r="H31" s="44"/>
      <c r="I31" s="44"/>
      <c r="J31" s="44"/>
      <c r="K31" s="44"/>
      <c r="L31" s="44"/>
      <c r="M31" s="44"/>
      <c r="N31" s="44"/>
      <c r="O31" s="44"/>
      <c r="P31" s="44"/>
      <c r="Q31" s="631">
        <f>Q99</f>
        <v>0</v>
      </c>
    </row>
    <row r="32" spans="1:17" ht="14.1" customHeight="1" x14ac:dyDescent="0.2">
      <c r="A32" s="12"/>
      <c r="B32" s="7"/>
      <c r="C32" s="11"/>
      <c r="D32" s="11"/>
      <c r="E32" s="44"/>
      <c r="F32" s="44"/>
      <c r="G32" s="44"/>
      <c r="H32" s="44"/>
      <c r="I32" s="44"/>
      <c r="J32" s="44"/>
      <c r="K32" s="44"/>
      <c r="L32" s="44"/>
      <c r="M32" s="44"/>
      <c r="N32" s="44"/>
      <c r="O32" s="44"/>
      <c r="P32" s="44"/>
      <c r="Q32" s="631"/>
    </row>
    <row r="33" spans="1:17" ht="14.1" customHeight="1" x14ac:dyDescent="0.2">
      <c r="A33" s="343" t="s">
        <v>144</v>
      </c>
      <c r="B33" s="326"/>
      <c r="C33" s="326"/>
      <c r="D33" s="326"/>
      <c r="E33" s="44"/>
      <c r="F33" s="44"/>
      <c r="G33" s="44"/>
      <c r="H33" s="44"/>
      <c r="I33" s="44"/>
      <c r="J33" s="44"/>
      <c r="K33" s="44"/>
      <c r="L33" s="44"/>
      <c r="M33" s="44"/>
      <c r="N33" s="44"/>
      <c r="O33" s="44"/>
      <c r="P33" s="44"/>
      <c r="Q33" s="631">
        <f>Q102</f>
        <v>0</v>
      </c>
    </row>
    <row r="34" spans="1:17" ht="14.1" customHeight="1" x14ac:dyDescent="0.2">
      <c r="A34" s="12"/>
      <c r="B34" s="7"/>
      <c r="C34" s="11"/>
      <c r="D34" s="11"/>
      <c r="E34" s="44"/>
      <c r="F34" s="44"/>
      <c r="G34" s="44"/>
      <c r="H34" s="44"/>
      <c r="I34" s="44"/>
      <c r="J34" s="44"/>
      <c r="K34" s="44"/>
      <c r="L34" s="44"/>
      <c r="M34" s="44"/>
      <c r="N34" s="44"/>
      <c r="O34" s="44"/>
      <c r="P34" s="44"/>
      <c r="Q34" s="631"/>
    </row>
    <row r="35" spans="1:17" ht="14.1" customHeight="1" x14ac:dyDescent="0.2">
      <c r="A35" s="343" t="s">
        <v>145</v>
      </c>
      <c r="B35" s="326"/>
      <c r="C35" s="326"/>
      <c r="D35" s="326"/>
      <c r="E35" s="44"/>
      <c r="F35" s="44"/>
      <c r="G35" s="44"/>
      <c r="H35" s="44"/>
      <c r="I35" s="44"/>
      <c r="J35" s="44"/>
      <c r="K35" s="44"/>
      <c r="L35" s="44"/>
      <c r="M35" s="44"/>
      <c r="N35" s="44"/>
      <c r="O35" s="44"/>
      <c r="P35" s="44"/>
      <c r="Q35" s="631">
        <f>Q105</f>
        <v>0</v>
      </c>
    </row>
    <row r="36" spans="1:17" ht="14.1" customHeight="1" x14ac:dyDescent="0.2">
      <c r="A36" s="3"/>
      <c r="B36" s="326"/>
      <c r="C36" s="326"/>
      <c r="D36" s="326"/>
      <c r="E36" s="44"/>
      <c r="F36" s="44"/>
      <c r="G36" s="44"/>
      <c r="H36" s="44"/>
      <c r="I36" s="44"/>
      <c r="J36" s="44"/>
      <c r="K36" s="44"/>
      <c r="L36" s="44"/>
      <c r="M36" s="44"/>
      <c r="N36" s="44"/>
      <c r="O36" s="44"/>
      <c r="P36" s="44"/>
      <c r="Q36" s="631"/>
    </row>
    <row r="37" spans="1:17" ht="14.1" customHeight="1" x14ac:dyDescent="0.2">
      <c r="A37" s="343" t="s">
        <v>146</v>
      </c>
      <c r="B37" s="326"/>
      <c r="C37" s="326"/>
      <c r="D37" s="326"/>
      <c r="E37" s="44"/>
      <c r="F37" s="44"/>
      <c r="G37" s="44"/>
      <c r="H37" s="44"/>
      <c r="I37" s="44"/>
      <c r="J37" s="44"/>
      <c r="K37" s="44"/>
      <c r="L37" s="44"/>
      <c r="M37" s="44"/>
      <c r="N37" s="44"/>
      <c r="O37" s="44"/>
      <c r="P37" s="44"/>
      <c r="Q37" s="631">
        <f>Q108</f>
        <v>0</v>
      </c>
    </row>
    <row r="38" spans="1:17" ht="14.1" customHeight="1" x14ac:dyDescent="0.2">
      <c r="A38" s="3"/>
      <c r="B38" s="326"/>
      <c r="C38" s="326"/>
      <c r="D38" s="326"/>
      <c r="E38" s="44"/>
      <c r="F38" s="44"/>
      <c r="G38" s="44"/>
      <c r="H38" s="44"/>
      <c r="I38" s="44"/>
      <c r="J38" s="44"/>
      <c r="K38" s="44"/>
      <c r="L38" s="44"/>
      <c r="M38" s="44"/>
      <c r="N38" s="44"/>
      <c r="O38" s="44"/>
      <c r="P38" s="44"/>
      <c r="Q38" s="631"/>
    </row>
    <row r="39" spans="1:17" ht="14.1" customHeight="1" thickBot="1" x14ac:dyDescent="0.25">
      <c r="A39" s="343" t="s">
        <v>125</v>
      </c>
      <c r="B39" s="326"/>
      <c r="C39" s="326"/>
      <c r="D39" s="326"/>
      <c r="E39" s="44"/>
      <c r="F39" s="44"/>
      <c r="G39" s="44"/>
      <c r="H39" s="44"/>
      <c r="I39" s="44"/>
      <c r="J39" s="44"/>
      <c r="K39" s="44"/>
      <c r="L39" s="44"/>
      <c r="M39" s="44"/>
      <c r="N39" s="44"/>
      <c r="O39" s="44"/>
      <c r="P39" s="44"/>
      <c r="Q39" s="632">
        <f>Q111</f>
        <v>0</v>
      </c>
    </row>
    <row r="40" spans="1:17" ht="20.25" customHeight="1" thickBot="1" x14ac:dyDescent="0.25">
      <c r="A40" s="76"/>
      <c r="B40" s="31"/>
      <c r="C40" s="31"/>
      <c r="D40" s="435"/>
      <c r="E40" s="435"/>
      <c r="F40" s="435"/>
      <c r="G40" s="435"/>
      <c r="H40" s="435"/>
      <c r="I40" s="435"/>
      <c r="J40" s="435"/>
      <c r="K40" s="435"/>
      <c r="L40" s="435"/>
      <c r="M40" s="435"/>
      <c r="N40" s="435"/>
      <c r="O40" s="435"/>
      <c r="P40" s="327" t="s">
        <v>257</v>
      </c>
      <c r="Q40" s="633">
        <f>Q114</f>
        <v>0</v>
      </c>
    </row>
    <row r="41" spans="1:17" ht="19.5" customHeight="1" thickTop="1" x14ac:dyDescent="0.2">
      <c r="A41" s="6" t="s">
        <v>256</v>
      </c>
      <c r="B41" s="7"/>
      <c r="C41" s="7"/>
      <c r="D41" s="44"/>
      <c r="E41" s="44"/>
      <c r="F41" s="44"/>
      <c r="G41" s="44"/>
      <c r="H41" s="44"/>
      <c r="I41" s="44"/>
      <c r="J41" s="44"/>
      <c r="K41" s="44"/>
      <c r="L41" s="44"/>
      <c r="M41" s="44"/>
      <c r="N41" s="44"/>
      <c r="O41" s="44"/>
      <c r="P41" s="44"/>
      <c r="Q41" s="631"/>
    </row>
    <row r="42" spans="1:17" ht="12" customHeight="1" x14ac:dyDescent="0.2">
      <c r="A42" s="53" t="s">
        <v>148</v>
      </c>
      <c r="B42" s="44"/>
      <c r="C42" s="57"/>
      <c r="D42" s="44"/>
      <c r="E42" s="44"/>
      <c r="F42" s="44"/>
      <c r="G42" s="44"/>
      <c r="H42" s="44"/>
      <c r="I42" s="44"/>
      <c r="J42" s="44"/>
      <c r="K42" s="44"/>
      <c r="L42" s="44"/>
      <c r="M42" s="44"/>
      <c r="N42" s="44"/>
      <c r="O42" s="44"/>
      <c r="P42" s="44"/>
      <c r="Q42" s="631">
        <f>Q116</f>
        <v>0</v>
      </c>
    </row>
    <row r="43" spans="1:17" ht="12" customHeight="1" x14ac:dyDescent="0.2">
      <c r="A43" s="53"/>
      <c r="B43" s="11"/>
      <c r="C43" s="14"/>
      <c r="D43" s="44"/>
      <c r="E43" s="44"/>
      <c r="F43" s="44"/>
      <c r="G43" s="44"/>
      <c r="H43" s="44"/>
      <c r="I43" s="44"/>
      <c r="J43" s="44"/>
      <c r="K43" s="44"/>
      <c r="L43" s="44"/>
      <c r="M43" s="44"/>
      <c r="N43" s="44"/>
      <c r="O43" s="44"/>
      <c r="P43" s="44"/>
      <c r="Q43" s="631"/>
    </row>
    <row r="44" spans="1:17" ht="12" customHeight="1" x14ac:dyDescent="0.2">
      <c r="A44" s="344" t="s">
        <v>149</v>
      </c>
      <c r="B44" s="326"/>
      <c r="C44" s="44"/>
      <c r="D44" s="44"/>
      <c r="E44" s="44"/>
      <c r="F44" s="44"/>
      <c r="G44" s="44"/>
      <c r="H44" s="44"/>
      <c r="I44" s="44"/>
      <c r="J44" s="44"/>
      <c r="K44" s="44"/>
      <c r="L44" s="44"/>
      <c r="M44" s="44"/>
      <c r="N44" s="44"/>
      <c r="O44" s="44"/>
      <c r="P44" s="44"/>
      <c r="Q44" s="631">
        <f>Q119</f>
        <v>0</v>
      </c>
    </row>
    <row r="45" spans="1:17" ht="12" customHeight="1" thickBot="1" x14ac:dyDescent="0.25">
      <c r="A45" s="460"/>
      <c r="B45" s="461"/>
      <c r="C45" s="461"/>
      <c r="D45" s="462"/>
      <c r="E45" s="462"/>
      <c r="F45" s="462"/>
      <c r="G45" s="462"/>
      <c r="H45" s="462"/>
      <c r="I45" s="462"/>
      <c r="J45" s="462"/>
      <c r="K45" s="462"/>
      <c r="L45" s="462"/>
      <c r="M45" s="462"/>
      <c r="N45" s="462"/>
      <c r="O45" s="462"/>
      <c r="P45" s="462"/>
      <c r="Q45" s="632"/>
    </row>
    <row r="46" spans="1:17" ht="17.25" customHeight="1" thickBot="1" x14ac:dyDescent="0.25">
      <c r="A46" s="29"/>
      <c r="B46" s="81"/>
      <c r="C46" s="463"/>
      <c r="D46" s="463"/>
      <c r="E46" s="463"/>
      <c r="F46" s="463"/>
      <c r="G46" s="463"/>
      <c r="H46" s="463"/>
      <c r="I46" s="463"/>
      <c r="J46" s="463"/>
      <c r="K46" s="463"/>
      <c r="L46" s="463"/>
      <c r="M46" s="463"/>
      <c r="N46" s="463"/>
      <c r="O46" s="463"/>
      <c r="P46" s="350" t="s">
        <v>258</v>
      </c>
      <c r="Q46" s="634">
        <f>Q122</f>
        <v>0</v>
      </c>
    </row>
    <row r="47" spans="1:17" ht="20.25" customHeight="1" thickTop="1" thickBot="1" x14ac:dyDescent="0.25">
      <c r="A47" s="86"/>
      <c r="B47" s="37"/>
      <c r="C47" s="31"/>
      <c r="D47" s="44"/>
      <c r="E47" s="44"/>
      <c r="F47" s="44"/>
      <c r="G47" s="44"/>
      <c r="H47" s="44"/>
      <c r="I47" s="44"/>
      <c r="J47" s="44"/>
      <c r="K47" s="44"/>
      <c r="L47" s="44"/>
      <c r="M47" s="44"/>
      <c r="N47" s="44"/>
      <c r="O47" s="44"/>
      <c r="P47" s="349" t="s">
        <v>142</v>
      </c>
      <c r="Q47" s="635">
        <f>Q123</f>
        <v>0</v>
      </c>
    </row>
    <row r="48" spans="1:17" ht="24" customHeight="1" thickTop="1" thickBot="1" x14ac:dyDescent="0.25">
      <c r="A48" s="86"/>
      <c r="B48" s="316"/>
      <c r="C48" s="316"/>
      <c r="D48" s="317" t="s">
        <v>194</v>
      </c>
      <c r="E48" s="464"/>
      <c r="F48" s="464"/>
      <c r="G48" s="317"/>
      <c r="H48" s="318"/>
      <c r="I48" s="464"/>
      <c r="J48" s="321"/>
      <c r="K48" s="465"/>
      <c r="L48" s="321"/>
      <c r="M48" s="321"/>
      <c r="N48" s="321"/>
      <c r="O48" s="517">
        <f>'Input Data'!D26/100</f>
        <v>1</v>
      </c>
      <c r="P48" s="419" t="s">
        <v>195</v>
      </c>
      <c r="Q48" s="636">
        <f>O48*Q123</f>
        <v>0</v>
      </c>
    </row>
    <row r="49" spans="1:17" ht="24" customHeight="1" thickTop="1" thickBot="1" x14ac:dyDescent="0.25">
      <c r="A49" s="86"/>
      <c r="B49" s="37"/>
      <c r="C49" s="37"/>
      <c r="D49" s="856"/>
      <c r="E49" s="465"/>
      <c r="F49" s="465"/>
      <c r="G49" s="856"/>
      <c r="H49" s="321"/>
      <c r="I49" s="465"/>
      <c r="J49" s="321"/>
      <c r="K49" s="465"/>
      <c r="L49" s="321"/>
      <c r="M49" s="321"/>
      <c r="N49" s="321"/>
      <c r="O49" s="865" t="s">
        <v>379</v>
      </c>
      <c r="P49" s="419"/>
      <c r="Q49" s="864">
        <f>'Input Data'!F10*'Input Data'!H10</f>
        <v>0</v>
      </c>
    </row>
    <row r="50" spans="1:17" ht="24.75" customHeight="1" thickTop="1" x14ac:dyDescent="0.2">
      <c r="A50" s="6" t="s">
        <v>126</v>
      </c>
      <c r="B50" s="7"/>
      <c r="C50" s="7"/>
      <c r="D50" s="7"/>
      <c r="E50" s="7"/>
      <c r="F50" s="7"/>
      <c r="G50" s="7"/>
      <c r="H50" s="7"/>
      <c r="I50" s="7"/>
      <c r="J50" s="7"/>
      <c r="K50" s="247"/>
      <c r="L50" s="19"/>
      <c r="M50" s="7"/>
      <c r="N50" s="28"/>
      <c r="O50" s="7"/>
      <c r="P50" s="28"/>
      <c r="Q50" s="637"/>
    </row>
    <row r="51" spans="1:17" ht="19.5" customHeight="1" x14ac:dyDescent="0.2">
      <c r="A51" s="27" t="s">
        <v>128</v>
      </c>
      <c r="B51" s="7"/>
      <c r="C51" s="7"/>
      <c r="D51" s="7"/>
      <c r="E51" s="7"/>
      <c r="F51" s="7"/>
      <c r="G51" s="7"/>
      <c r="H51" s="7"/>
      <c r="I51" s="7"/>
      <c r="J51" s="18" t="s">
        <v>111</v>
      </c>
      <c r="K51" s="44"/>
      <c r="L51" s="19"/>
      <c r="M51" s="20" t="s">
        <v>6</v>
      </c>
      <c r="N51" s="7"/>
      <c r="O51" s="19"/>
      <c r="P51" s="21" t="s">
        <v>107</v>
      </c>
      <c r="Q51" s="637">
        <f>IF(Q114&gt;0,0,'Time Based'!H22)</f>
        <v>0</v>
      </c>
    </row>
    <row r="52" spans="1:17" ht="15.75" customHeight="1" x14ac:dyDescent="0.2">
      <c r="A52" s="10" t="s">
        <v>169</v>
      </c>
      <c r="B52" s="293" t="s">
        <v>196</v>
      </c>
      <c r="C52" s="7"/>
      <c r="D52" s="7"/>
      <c r="E52" s="7"/>
      <c r="F52" s="7"/>
      <c r="G52" s="7"/>
      <c r="H52" s="44"/>
      <c r="I52" s="44"/>
      <c r="J52" s="28" t="s">
        <v>170</v>
      </c>
      <c r="K52" s="44"/>
      <c r="L52" s="19"/>
      <c r="M52" s="20" t="s">
        <v>6</v>
      </c>
      <c r="N52" s="7"/>
      <c r="O52" s="20" t="s">
        <v>150</v>
      </c>
      <c r="P52" s="21" t="s">
        <v>107</v>
      </c>
      <c r="Q52" s="637">
        <f>ROUND('Travelling &amp; Subsistence'!I17,2)</f>
        <v>0</v>
      </c>
    </row>
    <row r="53" spans="1:17" x14ac:dyDescent="0.2">
      <c r="A53" s="10" t="s">
        <v>171</v>
      </c>
      <c r="B53" s="7"/>
      <c r="C53" s="7"/>
      <c r="D53" s="7"/>
      <c r="E53" s="7"/>
      <c r="F53" s="7"/>
      <c r="G53" s="7"/>
      <c r="H53" s="44"/>
      <c r="I53" s="44"/>
      <c r="J53" s="28" t="s">
        <v>172</v>
      </c>
      <c r="K53" s="44"/>
      <c r="L53" s="19"/>
      <c r="M53" s="20" t="s">
        <v>6</v>
      </c>
      <c r="N53" s="7"/>
      <c r="O53" s="20" t="s">
        <v>150</v>
      </c>
      <c r="P53" s="21" t="s">
        <v>107</v>
      </c>
      <c r="Q53" s="637">
        <f>ROUND('Time Based'!H77,2)</f>
        <v>0</v>
      </c>
    </row>
    <row r="54" spans="1:17" ht="15.75" thickBot="1" x14ac:dyDescent="0.25">
      <c r="A54" s="29"/>
      <c r="B54" s="30"/>
      <c r="C54" s="30"/>
      <c r="D54" s="31"/>
      <c r="E54" s="31"/>
      <c r="F54" s="31"/>
      <c r="G54" s="31"/>
      <c r="H54" s="31"/>
      <c r="I54" s="31"/>
      <c r="J54" s="32"/>
      <c r="K54" s="33"/>
      <c r="L54" s="34"/>
      <c r="M54" s="248"/>
      <c r="N54" s="43"/>
      <c r="O54" s="619" t="s">
        <v>352</v>
      </c>
      <c r="P54" s="249"/>
      <c r="Q54" s="638">
        <f>SUM(Q51:Q53)</f>
        <v>0</v>
      </c>
    </row>
    <row r="55" spans="1:17" ht="29.25" customHeight="1" thickTop="1" x14ac:dyDescent="0.2">
      <c r="A55" s="6" t="s">
        <v>127</v>
      </c>
      <c r="B55" s="7"/>
      <c r="C55" s="7"/>
      <c r="D55" s="7"/>
      <c r="E55" s="7"/>
      <c r="F55" s="7"/>
      <c r="G55" s="7"/>
      <c r="H55" s="7"/>
      <c r="I55" s="7"/>
      <c r="J55" s="7"/>
      <c r="K55" s="7"/>
      <c r="L55" s="7"/>
      <c r="M55" s="7"/>
      <c r="N55" s="7"/>
      <c r="O55" s="35"/>
      <c r="P55" s="26"/>
      <c r="Q55" s="637"/>
    </row>
    <row r="56" spans="1:17" x14ac:dyDescent="0.2">
      <c r="A56" s="10" t="s">
        <v>117</v>
      </c>
      <c r="B56" s="7"/>
      <c r="C56" s="293" t="s">
        <v>196</v>
      </c>
      <c r="D56" s="7"/>
      <c r="E56" s="7"/>
      <c r="F56" s="7"/>
      <c r="G56" s="7"/>
      <c r="H56" s="7"/>
      <c r="I56" s="7"/>
      <c r="J56" s="7"/>
      <c r="K56" s="7"/>
      <c r="L56" s="7"/>
      <c r="M56" s="28"/>
      <c r="N56" s="7"/>
      <c r="O56" s="11"/>
      <c r="P56" s="11"/>
      <c r="Q56" s="639">
        <f>ROUND('Travelling &amp; Subsistence'!I60,2)</f>
        <v>0</v>
      </c>
    </row>
    <row r="57" spans="1:17" x14ac:dyDescent="0.2">
      <c r="A57" s="10" t="s">
        <v>86</v>
      </c>
      <c r="B57" s="7"/>
      <c r="C57" s="7"/>
      <c r="D57" s="7"/>
      <c r="E57" s="7"/>
      <c r="F57" s="7"/>
      <c r="G57" s="7"/>
      <c r="H57" s="7"/>
      <c r="I57" s="7"/>
      <c r="J57" s="7"/>
      <c r="K57" s="7"/>
      <c r="L57" s="7"/>
      <c r="M57" s="28"/>
      <c r="N57" s="7"/>
      <c r="O57" s="11"/>
      <c r="P57" s="11"/>
      <c r="Q57" s="639">
        <f>ROUND('Typing, Duplicating, &amp; Printing'!I64,2)</f>
        <v>0</v>
      </c>
    </row>
    <row r="58" spans="1:17" x14ac:dyDescent="0.2">
      <c r="A58" s="10" t="s">
        <v>87</v>
      </c>
      <c r="B58" s="7"/>
      <c r="C58" s="7"/>
      <c r="D58" s="7"/>
      <c r="E58" s="7"/>
      <c r="F58" s="7"/>
      <c r="G58" s="7"/>
      <c r="H58" s="7"/>
      <c r="I58" s="7"/>
      <c r="J58" s="7"/>
      <c r="K58" s="7"/>
      <c r="L58" s="7"/>
      <c r="M58" s="28"/>
      <c r="N58" s="7"/>
      <c r="O58" s="11"/>
      <c r="P58" s="11"/>
      <c r="Q58" s="639">
        <f>ROUND('Site staff &amp; Other'!H60,2)</f>
        <v>0</v>
      </c>
    </row>
    <row r="59" spans="1:17" ht="15.75" thickBot="1" x14ac:dyDescent="0.25">
      <c r="A59" s="29"/>
      <c r="B59" s="31"/>
      <c r="C59" s="31"/>
      <c r="D59" s="31"/>
      <c r="E59" s="31"/>
      <c r="F59" s="31"/>
      <c r="G59" s="31"/>
      <c r="H59" s="31"/>
      <c r="I59" s="87"/>
      <c r="J59" s="36"/>
      <c r="K59" s="30"/>
      <c r="L59" s="87"/>
      <c r="M59" s="435"/>
      <c r="N59" s="36"/>
      <c r="O59" s="297" t="s">
        <v>351</v>
      </c>
      <c r="P59" s="30"/>
      <c r="Q59" s="640">
        <f>SUM(Q56:Q58)</f>
        <v>0</v>
      </c>
    </row>
    <row r="60" spans="1:17" ht="21" customHeight="1" thickTop="1" x14ac:dyDescent="0.2">
      <c r="A60" s="10"/>
      <c r="B60" s="7"/>
      <c r="C60" s="7"/>
      <c r="D60" s="7"/>
      <c r="E60" s="7"/>
      <c r="F60" s="7"/>
      <c r="G60" s="7"/>
      <c r="H60" s="7"/>
      <c r="I60" s="7"/>
      <c r="J60" s="7"/>
      <c r="L60" s="7"/>
      <c r="M60" s="7"/>
      <c r="N60" s="7"/>
      <c r="O60" s="617" t="s">
        <v>350</v>
      </c>
      <c r="P60" s="7"/>
      <c r="Q60" s="642">
        <f>Q48-Q49+Q54+Q59</f>
        <v>0</v>
      </c>
    </row>
    <row r="61" spans="1:17" x14ac:dyDescent="0.2">
      <c r="A61" s="10"/>
      <c r="B61" s="7"/>
      <c r="C61" s="7"/>
      <c r="D61" s="7"/>
      <c r="E61" s="7"/>
      <c r="F61" s="7"/>
      <c r="G61" s="7"/>
      <c r="H61" s="7"/>
      <c r="I61" s="11"/>
      <c r="J61" s="11"/>
      <c r="L61" s="42"/>
      <c r="M61" s="42"/>
      <c r="N61" s="92"/>
      <c r="O61" s="616" t="s">
        <v>106</v>
      </c>
      <c r="P61" s="92"/>
      <c r="Q61" s="641">
        <f>ROUND('Previous Payments'!K42,2)</f>
        <v>0</v>
      </c>
    </row>
    <row r="62" spans="1:17" ht="16.5" thickBot="1" x14ac:dyDescent="0.25">
      <c r="A62" s="10"/>
      <c r="B62" s="7"/>
      <c r="C62" s="31"/>
      <c r="D62" s="7"/>
      <c r="E62" s="7"/>
      <c r="F62" s="7"/>
      <c r="G62" s="7"/>
      <c r="H62" s="7"/>
      <c r="I62" s="1410" t="str">
        <f>IF($Q$60&lt;$Q$61,"OVERPAID BY (Ecl Tax)",IF($Q$60&gt;$Q$61,"FEES NOW DUE EXCLUDING VAT &amp; NON TAXABLE EXPENSES",""))</f>
        <v/>
      </c>
      <c r="J62" s="1411"/>
      <c r="K62" s="1411"/>
      <c r="L62" s="1411"/>
      <c r="M62" s="1411"/>
      <c r="N62" s="1411"/>
      <c r="O62" s="1412"/>
      <c r="P62" s="7"/>
      <c r="Q62" s="642">
        <f>Q60-Q61</f>
        <v>0</v>
      </c>
    </row>
    <row r="63" spans="1:17" ht="15.75" thickTop="1" x14ac:dyDescent="0.2">
      <c r="A63" s="38"/>
      <c r="B63" s="17"/>
      <c r="C63" s="7"/>
      <c r="D63" s="17" t="s">
        <v>0</v>
      </c>
      <c r="E63" s="17"/>
      <c r="F63" s="17"/>
      <c r="G63" s="17"/>
      <c r="H63" s="17"/>
      <c r="I63" s="1448">
        <v>0.14000000000000001</v>
      </c>
      <c r="J63" s="1449"/>
      <c r="K63" s="17" t="s">
        <v>20</v>
      </c>
      <c r="L63" s="11"/>
      <c r="M63" s="40">
        <f>IF('Input Data'!D17="none",0,Q62)</f>
        <v>0</v>
      </c>
      <c r="N63" s="17"/>
      <c r="O63" s="17"/>
      <c r="P63" s="17"/>
      <c r="Q63" s="643">
        <f>I63*M63</f>
        <v>0</v>
      </c>
    </row>
    <row r="64" spans="1:17" ht="15.75" thickBot="1" x14ac:dyDescent="0.25">
      <c r="A64" s="10"/>
      <c r="B64" s="7"/>
      <c r="C64" s="7"/>
      <c r="D64" s="41"/>
      <c r="E64" s="41"/>
      <c r="F64" s="41"/>
      <c r="G64" s="41"/>
      <c r="H64" s="41"/>
      <c r="I64" s="28"/>
      <c r="J64" s="250"/>
      <c r="K64" s="7"/>
      <c r="L64" s="250"/>
      <c r="M64" s="11"/>
      <c r="N64" s="39"/>
      <c r="O64" s="618" t="s">
        <v>185</v>
      </c>
      <c r="P64" s="28"/>
      <c r="Q64" s="637">
        <f>'Non Taxable'!I20</f>
        <v>0</v>
      </c>
    </row>
    <row r="65" spans="1:17" ht="21.75" customHeight="1" thickBot="1" x14ac:dyDescent="0.25">
      <c r="A65" s="1445" t="s">
        <v>186</v>
      </c>
      <c r="B65" s="1446"/>
      <c r="C65" s="1446"/>
      <c r="D65" s="1446"/>
      <c r="E65" s="1446"/>
      <c r="F65" s="1446"/>
      <c r="G65" s="1447"/>
      <c r="H65" s="251"/>
      <c r="I65" s="1394" t="str">
        <f>IF($Q$60&lt;$Q$61,"AMOUNT TO BE RECOVERED (Incl VAT)",IF($Q$60&gt;$Q$61,"FEES NOW DUE INCLUDING VAT &amp; NON TAXABLE EXPENSES",""))</f>
        <v/>
      </c>
      <c r="J65" s="1395"/>
      <c r="K65" s="1395"/>
      <c r="L65" s="1395"/>
      <c r="M65" s="1395"/>
      <c r="N65" s="1395"/>
      <c r="O65" s="1396"/>
      <c r="P65" s="251"/>
      <c r="Q65" s="644">
        <f>Q62+Q63+Q64</f>
        <v>0</v>
      </c>
    </row>
    <row r="66" spans="1:17" ht="9" customHeight="1" thickTop="1" x14ac:dyDescent="0.2">
      <c r="A66" s="550"/>
      <c r="B66" s="551"/>
      <c r="C66" s="552"/>
      <c r="D66" s="552"/>
      <c r="E66" s="553"/>
      <c r="F66" s="552"/>
      <c r="G66" s="552"/>
      <c r="H66" s="552"/>
      <c r="I66" s="554"/>
      <c r="J66" s="555"/>
      <c r="K66" s="555"/>
      <c r="L66" s="555"/>
      <c r="M66" s="555"/>
      <c r="N66" s="555"/>
      <c r="O66" s="556"/>
      <c r="P66" s="557"/>
      <c r="Q66" s="558"/>
    </row>
    <row r="67" spans="1:17" ht="15.75" x14ac:dyDescent="0.2">
      <c r="A67" s="606" t="s">
        <v>347</v>
      </c>
      <c r="B67" s="561"/>
      <c r="C67" s="552"/>
      <c r="D67" s="552"/>
      <c r="E67" s="552"/>
      <c r="F67" s="552"/>
      <c r="G67" s="607" t="s">
        <v>348</v>
      </c>
      <c r="H67" s="552"/>
      <c r="I67" s="552"/>
      <c r="J67" s="555"/>
      <c r="K67" s="555"/>
      <c r="L67" s="555"/>
      <c r="M67" s="555"/>
      <c r="N67" s="555"/>
      <c r="O67" s="556"/>
      <c r="P67" s="557"/>
      <c r="Q67" s="558"/>
    </row>
    <row r="68" spans="1:17" ht="15.75" x14ac:dyDescent="0.2">
      <c r="A68" s="560"/>
      <c r="B68" s="561"/>
      <c r="C68" s="552"/>
      <c r="D68" s="552"/>
      <c r="E68" s="552"/>
      <c r="F68" s="552"/>
      <c r="G68" s="552"/>
      <c r="H68" s="552"/>
      <c r="I68" s="552"/>
      <c r="J68" s="555"/>
      <c r="K68" s="555"/>
      <c r="L68" s="555"/>
      <c r="M68" s="555"/>
      <c r="N68" s="555"/>
      <c r="O68" s="556"/>
      <c r="P68" s="557"/>
      <c r="Q68" s="558"/>
    </row>
    <row r="69" spans="1:17" ht="15.75" x14ac:dyDescent="0.2">
      <c r="A69" s="562"/>
      <c r="B69" s="563" t="s">
        <v>264</v>
      </c>
      <c r="C69" s="564"/>
      <c r="D69" s="565"/>
      <c r="E69" s="566"/>
      <c r="F69" s="566"/>
      <c r="G69" s="566"/>
      <c r="H69" s="566"/>
      <c r="I69" s="568"/>
      <c r="J69" s="555"/>
      <c r="K69" s="568"/>
      <c r="L69" s="563" t="s">
        <v>265</v>
      </c>
      <c r="M69" s="567"/>
      <c r="N69" s="567"/>
      <c r="O69" s="608"/>
      <c r="P69" s="557"/>
      <c r="Q69" s="558"/>
    </row>
    <row r="70" spans="1:17" ht="16.5" thickBot="1" x14ac:dyDescent="0.25">
      <c r="A70" s="569"/>
      <c r="B70" s="570"/>
      <c r="C70" s="571"/>
      <c r="D70" s="571"/>
      <c r="E70" s="571" t="s">
        <v>266</v>
      </c>
      <c r="F70" s="571"/>
      <c r="G70" s="571"/>
      <c r="H70" s="571"/>
      <c r="I70" s="572"/>
      <c r="J70" s="573"/>
      <c r="K70" s="573"/>
      <c r="L70" s="573"/>
      <c r="M70" s="573"/>
      <c r="N70" s="573"/>
      <c r="O70" s="574"/>
      <c r="P70" s="575"/>
      <c r="Q70" s="576"/>
    </row>
    <row r="71" spans="1:17" ht="21" customHeight="1" thickTop="1" x14ac:dyDescent="0.2">
      <c r="A71" s="859" t="s">
        <v>267</v>
      </c>
      <c r="B71" s="579" t="s">
        <v>268</v>
      </c>
      <c r="C71" s="552" t="s">
        <v>380</v>
      </c>
      <c r="D71" s="559"/>
      <c r="E71" s="559"/>
      <c r="F71" s="552"/>
      <c r="G71" s="559"/>
      <c r="H71" s="559"/>
      <c r="I71" s="553"/>
      <c r="J71" s="577"/>
      <c r="K71" s="552"/>
      <c r="L71" s="577"/>
      <c r="M71" s="552"/>
      <c r="N71" s="577"/>
      <c r="O71" s="552"/>
      <c r="P71" s="577"/>
      <c r="Q71" s="578"/>
    </row>
    <row r="72" spans="1:17" x14ac:dyDescent="0.2">
      <c r="A72" s="857"/>
      <c r="B72" s="561"/>
      <c r="C72" s="552"/>
      <c r="D72" s="559"/>
      <c r="E72" s="559"/>
      <c r="F72" s="552"/>
      <c r="G72" s="559"/>
      <c r="H72" s="559"/>
      <c r="I72" s="552"/>
      <c r="J72" s="577"/>
      <c r="K72" s="552"/>
      <c r="L72" s="577"/>
      <c r="M72" s="552"/>
      <c r="N72" s="577"/>
      <c r="O72" s="552"/>
      <c r="P72" s="577"/>
      <c r="Q72" s="580"/>
    </row>
    <row r="73" spans="1:17" ht="15.75" x14ac:dyDescent="0.2">
      <c r="A73" s="562"/>
      <c r="B73" s="563" t="s">
        <v>269</v>
      </c>
      <c r="C73" s="564"/>
      <c r="D73" s="566"/>
      <c r="E73" s="566"/>
      <c r="F73" s="565"/>
      <c r="G73" s="566"/>
      <c r="H73" s="566"/>
      <c r="I73" s="567"/>
      <c r="J73" s="581"/>
      <c r="K73" s="559"/>
      <c r="L73" s="563" t="s">
        <v>270</v>
      </c>
      <c r="M73" s="567"/>
      <c r="N73" s="582"/>
      <c r="O73" s="567"/>
      <c r="P73" s="577"/>
      <c r="Q73" s="583"/>
    </row>
    <row r="74" spans="1:17" ht="9" customHeight="1" x14ac:dyDescent="0.2">
      <c r="A74" s="584"/>
      <c r="B74" s="585"/>
      <c r="C74" s="586"/>
      <c r="D74" s="559"/>
      <c r="E74" s="559"/>
      <c r="F74" s="552"/>
      <c r="G74" s="559"/>
      <c r="H74" s="559"/>
      <c r="I74" s="568"/>
      <c r="J74" s="581"/>
      <c r="K74" s="563"/>
      <c r="L74" s="577"/>
      <c r="M74" s="568"/>
      <c r="N74" s="587"/>
      <c r="O74" s="568"/>
      <c r="P74" s="577"/>
      <c r="Q74" s="583"/>
    </row>
    <row r="75" spans="1:17" x14ac:dyDescent="0.2">
      <c r="A75" s="609"/>
      <c r="B75" s="610" t="s">
        <v>265</v>
      </c>
      <c r="C75" s="565"/>
      <c r="D75" s="566"/>
      <c r="E75" s="566"/>
      <c r="F75" s="565"/>
      <c r="G75" s="566"/>
      <c r="H75" s="566"/>
      <c r="I75" s="565"/>
      <c r="J75" s="611"/>
      <c r="K75" s="610"/>
      <c r="L75" s="610" t="s">
        <v>265</v>
      </c>
      <c r="M75" s="567"/>
      <c r="N75" s="612"/>
      <c r="O75" s="567"/>
      <c r="P75" s="611"/>
      <c r="Q75" s="613"/>
    </row>
    <row r="76" spans="1:17" x14ac:dyDescent="0.2">
      <c r="A76" s="614" t="s">
        <v>349</v>
      </c>
      <c r="B76" s="1400"/>
      <c r="C76" s="1401"/>
      <c r="D76" s="1401"/>
      <c r="E76" s="1401"/>
      <c r="F76" s="1401"/>
      <c r="G76" s="1401"/>
      <c r="H76" s="1401"/>
      <c r="I76" s="1401"/>
      <c r="J76" s="1401"/>
      <c r="K76" s="1401"/>
      <c r="L76" s="1401"/>
      <c r="M76" s="1401"/>
      <c r="N76" s="1401"/>
      <c r="O76" s="1401"/>
      <c r="P76" s="1401"/>
      <c r="Q76" s="1402"/>
    </row>
    <row r="77" spans="1:17" ht="15.75" thickBot="1" x14ac:dyDescent="0.25">
      <c r="A77" s="615"/>
      <c r="B77" s="1403"/>
      <c r="C77" s="1403"/>
      <c r="D77" s="1403"/>
      <c r="E77" s="1403"/>
      <c r="F77" s="1403"/>
      <c r="G77" s="1403"/>
      <c r="H77" s="1403"/>
      <c r="I77" s="1403"/>
      <c r="J77" s="1403"/>
      <c r="K77" s="1403"/>
      <c r="L77" s="1403"/>
      <c r="M77" s="1403"/>
      <c r="N77" s="1403"/>
      <c r="O77" s="1403"/>
      <c r="P77" s="1403"/>
      <c r="Q77" s="1404"/>
    </row>
    <row r="78" spans="1:17" ht="19.5" thickTop="1" thickBot="1" x14ac:dyDescent="0.25">
      <c r="A78" s="860" t="s">
        <v>287</v>
      </c>
      <c r="B78" s="861"/>
      <c r="C78" s="861"/>
      <c r="D78" s="862"/>
      <c r="E78" s="862"/>
      <c r="F78" s="861"/>
      <c r="G78" s="862"/>
      <c r="H78" s="862"/>
      <c r="I78" s="861"/>
      <c r="J78" s="862"/>
      <c r="K78" s="861"/>
      <c r="L78" s="862"/>
      <c r="M78" s="861"/>
      <c r="N78" s="862"/>
      <c r="O78" s="861"/>
      <c r="P78" s="862"/>
      <c r="Q78" s="863"/>
    </row>
    <row r="79" spans="1:17" ht="16.5" thickTop="1" x14ac:dyDescent="0.2">
      <c r="A79" s="858" t="s">
        <v>267</v>
      </c>
      <c r="B79" s="471"/>
      <c r="C79" s="466"/>
      <c r="D79" s="44"/>
      <c r="E79" s="44"/>
      <c r="F79" s="466"/>
      <c r="G79" s="44"/>
      <c r="H79" s="44"/>
      <c r="I79" s="466"/>
      <c r="J79" s="44"/>
      <c r="K79" s="471"/>
      <c r="L79" s="44"/>
      <c r="M79" s="466"/>
      <c r="N79" s="470"/>
      <c r="O79" s="466"/>
      <c r="P79" s="94"/>
      <c r="Q79" s="469"/>
    </row>
    <row r="80" spans="1:17" ht="15.75" x14ac:dyDescent="0.2">
      <c r="A80" s="472" t="s">
        <v>271</v>
      </c>
      <c r="B80" s="473" t="s">
        <v>272</v>
      </c>
      <c r="C80" s="467"/>
      <c r="D80" s="468"/>
      <c r="E80" s="468"/>
      <c r="F80" s="467"/>
      <c r="G80" s="468"/>
      <c r="H80" s="468"/>
      <c r="I80" s="467"/>
      <c r="J80" s="468"/>
      <c r="K80" s="467"/>
      <c r="L80" s="468"/>
      <c r="M80" s="467"/>
      <c r="N80" s="474"/>
      <c r="O80" s="467"/>
      <c r="P80" s="468"/>
      <c r="Q80" s="475"/>
    </row>
    <row r="81" spans="1:17" ht="25.5" x14ac:dyDescent="0.2">
      <c r="A81" s="476" t="s">
        <v>273</v>
      </c>
      <c r="B81" s="477" t="s">
        <v>274</v>
      </c>
      <c r="C81" s="1376" t="s">
        <v>275</v>
      </c>
      <c r="D81" s="1377"/>
      <c r="E81" s="1377"/>
      <c r="F81" s="1376" t="s">
        <v>276</v>
      </c>
      <c r="G81" s="1377"/>
      <c r="H81" s="1377"/>
      <c r="I81" s="1376" t="s">
        <v>277</v>
      </c>
      <c r="J81" s="1377"/>
      <c r="K81" s="1376" t="s">
        <v>278</v>
      </c>
      <c r="L81" s="1377"/>
      <c r="M81" s="1376" t="s">
        <v>279</v>
      </c>
      <c r="N81" s="1377"/>
      <c r="O81" s="1376" t="s">
        <v>280</v>
      </c>
      <c r="P81" s="1377"/>
      <c r="Q81" s="478" t="s">
        <v>281</v>
      </c>
    </row>
    <row r="82" spans="1:17" x14ac:dyDescent="0.2">
      <c r="A82" s="479" t="s">
        <v>282</v>
      </c>
      <c r="B82" s="645">
        <f>'Previous Payments'!M42-C82-F82-I82-K82-O82</f>
        <v>0</v>
      </c>
      <c r="C82" s="1374">
        <f>'Time Based'!H78</f>
        <v>0</v>
      </c>
      <c r="D82" s="1375"/>
      <c r="E82" s="1375"/>
      <c r="F82" s="1374">
        <f>'Travelling &amp; Subsistence'!I61</f>
        <v>0</v>
      </c>
      <c r="G82" s="1375"/>
      <c r="H82" s="1375"/>
      <c r="I82" s="1374">
        <f>'Typing, Duplicating, &amp; Printing'!I65</f>
        <v>0</v>
      </c>
      <c r="J82" s="1375"/>
      <c r="K82" s="1374">
        <f>'Site staff &amp; Other'!H61</f>
        <v>0</v>
      </c>
      <c r="L82" s="1375"/>
      <c r="M82" s="1374">
        <f>'Previous Payments'!I42</f>
        <v>0</v>
      </c>
      <c r="N82" s="1375"/>
      <c r="O82" s="1374">
        <f>'Non Taxable'!I19</f>
        <v>0</v>
      </c>
      <c r="P82" s="1375"/>
      <c r="Q82" s="646">
        <f>SUM(B82:O82)</f>
        <v>0</v>
      </c>
    </row>
    <row r="83" spans="1:17" x14ac:dyDescent="0.2">
      <c r="A83" s="479" t="s">
        <v>283</v>
      </c>
      <c r="B83" s="645">
        <f>Q48-Q49-B82</f>
        <v>0</v>
      </c>
      <c r="C83" s="1372">
        <f>Q54-C82</f>
        <v>0</v>
      </c>
      <c r="D83" s="1378"/>
      <c r="E83" s="1373"/>
      <c r="F83" s="1372">
        <f>Q56-F82</f>
        <v>0</v>
      </c>
      <c r="G83" s="1378"/>
      <c r="H83" s="1373"/>
      <c r="I83" s="1372">
        <f>Q57-I82</f>
        <v>0</v>
      </c>
      <c r="J83" s="1373"/>
      <c r="K83" s="1372">
        <f>Q58-K82</f>
        <v>0</v>
      </c>
      <c r="L83" s="1373"/>
      <c r="M83" s="1372">
        <f>Q63</f>
        <v>0</v>
      </c>
      <c r="N83" s="1373"/>
      <c r="O83" s="1372">
        <f>Q64</f>
        <v>0</v>
      </c>
      <c r="P83" s="1373"/>
      <c r="Q83" s="646">
        <f>SUM(B83:O83)</f>
        <v>0</v>
      </c>
    </row>
    <row r="84" spans="1:17" x14ac:dyDescent="0.2">
      <c r="A84" s="479" t="s">
        <v>284</v>
      </c>
      <c r="B84" s="645">
        <f>B82+B83</f>
        <v>0</v>
      </c>
      <c r="C84" s="1374">
        <f>Q51+Q53</f>
        <v>0</v>
      </c>
      <c r="D84" s="1375"/>
      <c r="E84" s="1375"/>
      <c r="F84" s="1374">
        <f>Q52+Q56</f>
        <v>0</v>
      </c>
      <c r="G84" s="1375"/>
      <c r="H84" s="1375"/>
      <c r="I84" s="1374">
        <f>Q57</f>
        <v>0</v>
      </c>
      <c r="J84" s="1375"/>
      <c r="K84" s="1374">
        <f>Q58</f>
        <v>0</v>
      </c>
      <c r="L84" s="1375"/>
      <c r="M84" s="1374">
        <f>Q63+'Previous Payments'!I42</f>
        <v>0</v>
      </c>
      <c r="N84" s="1375"/>
      <c r="O84" s="1374">
        <f>Q64</f>
        <v>0</v>
      </c>
      <c r="P84" s="1375"/>
      <c r="Q84" s="646">
        <f>SUM(B84:O84)</f>
        <v>0</v>
      </c>
    </row>
    <row r="85" spans="1:17" ht="15.75" thickBot="1" x14ac:dyDescent="0.25">
      <c r="A85" s="480" t="s">
        <v>271</v>
      </c>
      <c r="B85" s="647"/>
      <c r="C85" s="1366"/>
      <c r="D85" s="1367"/>
      <c r="E85" s="1367"/>
      <c r="F85" s="1368"/>
      <c r="G85" s="1369"/>
      <c r="H85" s="1370"/>
      <c r="I85" s="1371"/>
      <c r="J85" s="1370"/>
      <c r="K85" s="1371"/>
      <c r="L85" s="1370"/>
      <c r="M85" s="1371"/>
      <c r="N85" s="1370"/>
      <c r="O85" s="1371"/>
      <c r="P85" s="1369"/>
      <c r="Q85" s="648">
        <f>SUM(B85:O85)</f>
        <v>0</v>
      </c>
    </row>
    <row r="86" spans="1:17" ht="16.5" thickTop="1" thickBot="1" x14ac:dyDescent="0.25"/>
    <row r="87" spans="1:17" ht="18.75" thickTop="1" x14ac:dyDescent="0.2">
      <c r="A87" s="481" t="s">
        <v>285</v>
      </c>
      <c r="B87" s="482"/>
      <c r="C87" s="482"/>
      <c r="D87" s="482"/>
      <c r="E87" s="482"/>
      <c r="F87" s="482"/>
      <c r="G87" s="482"/>
      <c r="H87" s="482"/>
      <c r="I87" s="482"/>
      <c r="J87" s="482"/>
      <c r="K87" s="482"/>
      <c r="L87" s="482"/>
      <c r="M87" s="482"/>
      <c r="N87" s="482"/>
      <c r="O87" s="482"/>
      <c r="P87" s="482"/>
      <c r="Q87" s="483"/>
    </row>
    <row r="88" spans="1:17" ht="18" x14ac:dyDescent="0.2">
      <c r="A88" s="6" t="s">
        <v>255</v>
      </c>
      <c r="B88" s="11"/>
      <c r="C88" s="14"/>
      <c r="D88" s="54"/>
      <c r="E88" s="54"/>
      <c r="F88" s="54"/>
      <c r="G88" s="54"/>
      <c r="H88" s="54"/>
      <c r="I88" s="14"/>
      <c r="J88" s="14"/>
      <c r="K88" s="55"/>
      <c r="L88" s="15"/>
      <c r="M88" s="56"/>
      <c r="N88" s="49"/>
      <c r="O88" s="15"/>
      <c r="P88" s="15"/>
      <c r="Q88" s="52"/>
    </row>
    <row r="89" spans="1:17" ht="18" x14ac:dyDescent="0.2">
      <c r="A89" s="6"/>
      <c r="B89" s="11"/>
      <c r="C89" s="14"/>
      <c r="D89" s="54"/>
      <c r="E89" s="54"/>
      <c r="F89" s="54"/>
      <c r="G89" s="54"/>
      <c r="H89" s="54"/>
      <c r="I89" s="14"/>
      <c r="J89" s="14"/>
      <c r="K89" s="55"/>
      <c r="L89" s="15"/>
      <c r="M89" s="56"/>
      <c r="N89" s="49"/>
      <c r="O89" s="15"/>
      <c r="P89" s="15"/>
      <c r="Q89" s="52"/>
    </row>
    <row r="90" spans="1:17" x14ac:dyDescent="0.2">
      <c r="A90" s="1439" t="s">
        <v>148</v>
      </c>
      <c r="B90" s="1432"/>
      <c r="C90" s="11"/>
      <c r="D90" s="11"/>
      <c r="E90" s="11"/>
      <c r="F90" s="11"/>
      <c r="G90" s="11"/>
      <c r="H90" s="11"/>
      <c r="I90" s="44"/>
      <c r="J90" s="22"/>
      <c r="K90" s="853">
        <f>IF('Input Data'!$F$31=1,0.05,IF('Input Data'!$F$31=2,Scales!$L$5,IF('Input Data'!$F$31=3,Scales!$L$6,IF('Input Data'!$F$31=4,Scales!$L$7,0.7))))</f>
        <v>0.05</v>
      </c>
      <c r="L90" s="51" t="s">
        <v>2</v>
      </c>
      <c r="M90" s="655">
        <f>'Input Data'!$H$36</f>
        <v>0</v>
      </c>
      <c r="N90" s="656" t="s">
        <v>22</v>
      </c>
      <c r="O90" s="655">
        <f>IF('Input Data'!$H$36&gt;0,$Q$21,0)</f>
        <v>0</v>
      </c>
      <c r="P90" s="55"/>
      <c r="Q90" s="649">
        <f>IF('Input Data'!$H$36&gt;0,IF('Input Data'!$D$33="N",(K90*M90/M91*O90),0),0)</f>
        <v>0</v>
      </c>
    </row>
    <row r="91" spans="1:17" x14ac:dyDescent="0.2">
      <c r="A91" s="1433"/>
      <c r="B91" s="1432"/>
      <c r="C91" s="11"/>
      <c r="D91" s="11"/>
      <c r="E91" s="11"/>
      <c r="F91" s="11"/>
      <c r="G91" s="11"/>
      <c r="H91" s="11"/>
      <c r="I91" s="67"/>
      <c r="J91" s="54"/>
      <c r="K91" s="853"/>
      <c r="L91" s="15"/>
      <c r="M91" s="657">
        <f>IF('Input Data'!$H$36&gt;0,'Input Data'!$H$44,0)</f>
        <v>0</v>
      </c>
      <c r="N91" s="656"/>
      <c r="O91" s="655"/>
      <c r="P91" s="55"/>
      <c r="Q91" s="649"/>
    </row>
    <row r="92" spans="1:17" x14ac:dyDescent="0.2">
      <c r="A92" s="12"/>
      <c r="B92" s="7"/>
      <c r="C92" s="11"/>
      <c r="D92" s="11"/>
      <c r="E92" s="11"/>
      <c r="F92" s="11"/>
      <c r="G92" s="11"/>
      <c r="H92" s="11"/>
      <c r="I92" s="68"/>
      <c r="J92" s="58"/>
      <c r="K92" s="854"/>
      <c r="L92" s="69"/>
      <c r="M92" s="658"/>
      <c r="N92" s="659"/>
      <c r="O92" s="658"/>
      <c r="P92" s="69"/>
      <c r="Q92" s="637"/>
    </row>
    <row r="93" spans="1:17" x14ac:dyDescent="0.2">
      <c r="A93" s="1430" t="s">
        <v>149</v>
      </c>
      <c r="B93" s="1431"/>
      <c r="C93" s="1432"/>
      <c r="D93" s="1432"/>
      <c r="E93" s="421"/>
      <c r="F93" s="421"/>
      <c r="G93" s="57"/>
      <c r="H93" s="421"/>
      <c r="I93" s="68">
        <f>IF('Input Data'!$H$37&gt;0,1.25,0)</f>
        <v>0</v>
      </c>
      <c r="J93" s="22" t="s">
        <v>1</v>
      </c>
      <c r="K93" s="853">
        <f>IF('Input Data'!$F$31=1,0.05,IF('Input Data'!$F$31=2,Scales!$L$5,IF('Input Data'!$F$31=3,Scales!$L$6,IF('Input Data'!$F$31=4,Scales!$L$7,0.7))))</f>
        <v>0.05</v>
      </c>
      <c r="L93" s="51" t="s">
        <v>2</v>
      </c>
      <c r="M93" s="655">
        <f>'Input Data'!$H$37</f>
        <v>0</v>
      </c>
      <c r="N93" s="656" t="s">
        <v>22</v>
      </c>
      <c r="O93" s="655">
        <f>IF('Input Data'!$H$37&gt;0,$Q$21,0)</f>
        <v>0</v>
      </c>
      <c r="P93" s="15"/>
      <c r="Q93" s="649">
        <f>IF('Input Data'!$H$37&gt;0,IF('Input Data'!$D$33="N",(I93*K93*M93/M94*O93),0),0)</f>
        <v>0</v>
      </c>
    </row>
    <row r="94" spans="1:17" x14ac:dyDescent="0.2">
      <c r="A94" s="1434"/>
      <c r="B94" s="1383"/>
      <c r="C94" s="1383"/>
      <c r="D94" s="1383"/>
      <c r="E94" s="11"/>
      <c r="F94" s="11"/>
      <c r="G94" s="11"/>
      <c r="H94" s="11"/>
      <c r="I94" s="68"/>
      <c r="J94" s="58"/>
      <c r="K94" s="854"/>
      <c r="L94" s="69"/>
      <c r="M94" s="657">
        <f>IF('Input Data'!$H$37&gt;0,'Input Data'!$H$44,0)</f>
        <v>0</v>
      </c>
      <c r="N94" s="659"/>
      <c r="O94" s="658"/>
      <c r="P94" s="69"/>
      <c r="Q94" s="637"/>
    </row>
    <row r="95" spans="1:17" x14ac:dyDescent="0.2">
      <c r="A95" s="8"/>
      <c r="B95" s="9"/>
      <c r="C95" s="9"/>
      <c r="D95" s="9"/>
      <c r="E95" s="11"/>
      <c r="F95" s="11"/>
      <c r="G95" s="11"/>
      <c r="H95" s="11"/>
      <c r="I95" s="68"/>
      <c r="J95" s="58"/>
      <c r="K95" s="853"/>
      <c r="L95" s="51"/>
      <c r="M95" s="660"/>
      <c r="N95" s="659"/>
      <c r="O95" s="660"/>
      <c r="P95" s="69"/>
      <c r="Q95" s="637"/>
    </row>
    <row r="96" spans="1:17" x14ac:dyDescent="0.2">
      <c r="A96" s="1435" t="s">
        <v>124</v>
      </c>
      <c r="B96" s="1436"/>
      <c r="C96" s="1436"/>
      <c r="D96" s="1436"/>
      <c r="E96" s="11"/>
      <c r="F96" s="11"/>
      <c r="G96" s="11"/>
      <c r="H96" s="11"/>
      <c r="I96" s="70">
        <f>IF('Input Data'!$H$38&gt;0,0.25,0)</f>
        <v>0</v>
      </c>
      <c r="J96" s="58" t="s">
        <v>22</v>
      </c>
      <c r="K96" s="853">
        <f>IF('Input Data'!$F$31=1,0.05,IF('Input Data'!$F$31=2,Scales!$L$5,IF('Input Data'!$F$31=3,Scales!$L$6,IF('Input Data'!$F$31=4,Scales!$L$7,0.7))))</f>
        <v>0.05</v>
      </c>
      <c r="L96" s="51"/>
      <c r="M96" s="655">
        <f>'Input Data'!$H$38</f>
        <v>0</v>
      </c>
      <c r="N96" s="659" t="s">
        <v>22</v>
      </c>
      <c r="O96" s="655">
        <f>IF('Input Data'!$H$38&gt;0,$Q$21,0)</f>
        <v>0</v>
      </c>
      <c r="P96" s="22"/>
      <c r="Q96" s="649">
        <f>IF('Input Data'!$H$38&gt;0,IF('Input Data'!$D$33="N",(I96*K96*M96/M97*O96),0),0)</f>
        <v>0</v>
      </c>
    </row>
    <row r="97" spans="1:17" x14ac:dyDescent="0.2">
      <c r="A97" s="1437"/>
      <c r="B97" s="1438"/>
      <c r="C97" s="1438"/>
      <c r="D97" s="1438"/>
      <c r="E97" s="11"/>
      <c r="F97" s="11"/>
      <c r="G97" s="11"/>
      <c r="H97" s="11"/>
      <c r="I97" s="68"/>
      <c r="J97" s="58"/>
      <c r="K97" s="853"/>
      <c r="L97" s="51"/>
      <c r="M97" s="657">
        <f>IF('Input Data'!$H$38&gt;0,'Input Data'!$H$44,0)</f>
        <v>0</v>
      </c>
      <c r="N97" s="659"/>
      <c r="O97" s="660"/>
      <c r="P97" s="69"/>
      <c r="Q97" s="637"/>
    </row>
    <row r="98" spans="1:17" x14ac:dyDescent="0.2">
      <c r="A98" s="10"/>
      <c r="B98" s="7"/>
      <c r="C98" s="11"/>
      <c r="D98" s="11"/>
      <c r="E98" s="11"/>
      <c r="F98" s="11"/>
      <c r="G98" s="11"/>
      <c r="H98" s="11"/>
      <c r="I98" s="68"/>
      <c r="J98" s="58"/>
      <c r="K98" s="853"/>
      <c r="L98" s="51"/>
      <c r="M98" s="660"/>
      <c r="N98" s="659"/>
      <c r="O98" s="660"/>
      <c r="P98" s="69"/>
      <c r="Q98" s="637"/>
    </row>
    <row r="99" spans="1:17" x14ac:dyDescent="0.2">
      <c r="A99" s="1430" t="s">
        <v>143</v>
      </c>
      <c r="B99" s="1431"/>
      <c r="C99" s="1432"/>
      <c r="D99" s="1432"/>
      <c r="E99" s="421"/>
      <c r="F99" s="421"/>
      <c r="G99" s="421"/>
      <c r="H99" s="421"/>
      <c r="I99" s="70">
        <f>IF('Input Data'!$H$39&gt;0,0.33,0)</f>
        <v>0</v>
      </c>
      <c r="J99" s="22" t="s">
        <v>1</v>
      </c>
      <c r="K99" s="853">
        <f>IF('Input Data'!$F$31=1,0.05,IF('Input Data'!$F$31=2,Scales!$L$5,IF('Input Data'!$F$31=3,Scales!$L$6,IF('Input Data'!$F$31=4,Scales!$L$7,0.7))))</f>
        <v>0.05</v>
      </c>
      <c r="L99" s="51" t="s">
        <v>2</v>
      </c>
      <c r="M99" s="655">
        <f>'Input Data'!$H$39</f>
        <v>0</v>
      </c>
      <c r="N99" s="656" t="s">
        <v>22</v>
      </c>
      <c r="O99" s="655">
        <f>IF('Input Data'!$H$39&gt;0,$Q$21,0)</f>
        <v>0</v>
      </c>
      <c r="P99" s="15"/>
      <c r="Q99" s="649">
        <f>IF('Input Data'!$H$39&gt;0,IF('Input Data'!$D$33="N",(I99*K99*M99/M100*O99),0),0)</f>
        <v>0</v>
      </c>
    </row>
    <row r="100" spans="1:17" ht="23.25" customHeight="1" x14ac:dyDescent="0.2">
      <c r="A100" s="1434"/>
      <c r="B100" s="1383"/>
      <c r="C100" s="1383"/>
      <c r="D100" s="1383"/>
      <c r="E100" s="11"/>
      <c r="F100" s="11"/>
      <c r="G100" s="11"/>
      <c r="H100" s="11"/>
      <c r="I100" s="68"/>
      <c r="J100" s="58"/>
      <c r="K100" s="853"/>
      <c r="L100" s="51"/>
      <c r="M100" s="657">
        <f>IF('Input Data'!$H$39&gt;0,'Input Data'!$H$44,0)</f>
        <v>0</v>
      </c>
      <c r="N100" s="659"/>
      <c r="O100" s="660"/>
      <c r="P100" s="69"/>
      <c r="Q100" s="637"/>
    </row>
    <row r="101" spans="1:17" x14ac:dyDescent="0.2">
      <c r="A101" s="12"/>
      <c r="B101" s="7"/>
      <c r="C101" s="11"/>
      <c r="D101" s="11"/>
      <c r="E101" s="11"/>
      <c r="F101" s="11"/>
      <c r="G101" s="11"/>
      <c r="H101" s="11"/>
      <c r="I101" s="68"/>
      <c r="J101" s="58"/>
      <c r="K101" s="853"/>
      <c r="L101" s="51"/>
      <c r="M101" s="660"/>
      <c r="N101" s="659"/>
      <c r="O101" s="660"/>
      <c r="P101" s="69"/>
      <c r="Q101" s="637"/>
    </row>
    <row r="102" spans="1:17" x14ac:dyDescent="0.2">
      <c r="A102" s="1435" t="s">
        <v>144</v>
      </c>
      <c r="B102" s="1436"/>
      <c r="C102" s="1436"/>
      <c r="D102" s="1436"/>
      <c r="E102" s="326"/>
      <c r="F102" s="326"/>
      <c r="G102" s="70">
        <f>IF('Input Data'!$H$40&gt;0,0.25,0)</f>
        <v>0</v>
      </c>
      <c r="H102" s="22" t="s">
        <v>1</v>
      </c>
      <c r="I102" s="68">
        <f>IF('Input Data'!$H$40&gt;0,1.25,0)</f>
        <v>0</v>
      </c>
      <c r="J102" s="22" t="s">
        <v>1</v>
      </c>
      <c r="K102" s="853">
        <f>IF('Input Data'!$F$31=1,0.05,IF('Input Data'!$F$31=2,Scales!$L$5,IF('Input Data'!$F$31=3,Scales!$L$6,IF('Input Data'!$F$31=4,Scales!$L$7,0.7))))</f>
        <v>0.05</v>
      </c>
      <c r="L102" s="51" t="s">
        <v>2</v>
      </c>
      <c r="M102" s="655">
        <f>'Input Data'!$H$40</f>
        <v>0</v>
      </c>
      <c r="N102" s="656" t="s">
        <v>1</v>
      </c>
      <c r="O102" s="655">
        <f>IF('Input Data'!$H$40&gt;0,$Q$21,0)</f>
        <v>0</v>
      </c>
      <c r="P102" s="69"/>
      <c r="Q102" s="649">
        <f>IF('Input Data'!$H$40&gt;0,IF('Input Data'!$D$33="N",(G102*I102*K102*M102/M103*O102),0),0)</f>
        <v>0</v>
      </c>
    </row>
    <row r="103" spans="1:17" x14ac:dyDescent="0.2">
      <c r="A103" s="1437"/>
      <c r="B103" s="1438"/>
      <c r="C103" s="1438"/>
      <c r="D103" s="1438"/>
      <c r="E103" s="326"/>
      <c r="F103" s="326"/>
      <c r="G103" s="326"/>
      <c r="H103" s="326"/>
      <c r="I103" s="68"/>
      <c r="J103" s="58"/>
      <c r="K103" s="853"/>
      <c r="L103" s="69"/>
      <c r="M103" s="657">
        <f>IF('Input Data'!$H$40&gt;0,'Input Data'!$H$44,0)</f>
        <v>0</v>
      </c>
      <c r="N103" s="659"/>
      <c r="O103" s="658"/>
      <c r="P103" s="69"/>
      <c r="Q103" s="637"/>
    </row>
    <row r="104" spans="1:17" x14ac:dyDescent="0.2">
      <c r="A104" s="12"/>
      <c r="B104" s="7"/>
      <c r="C104" s="11"/>
      <c r="D104" s="11"/>
      <c r="E104" s="11"/>
      <c r="F104" s="11"/>
      <c r="G104" s="11"/>
      <c r="H104" s="11"/>
      <c r="I104" s="68"/>
      <c r="J104" s="58"/>
      <c r="K104" s="853"/>
      <c r="L104" s="51"/>
      <c r="M104" s="660"/>
      <c r="N104" s="659"/>
      <c r="O104" s="660"/>
      <c r="P104" s="69"/>
      <c r="Q104" s="637"/>
    </row>
    <row r="105" spans="1:17" x14ac:dyDescent="0.2">
      <c r="A105" s="1435" t="s">
        <v>145</v>
      </c>
      <c r="B105" s="1436"/>
      <c r="C105" s="1436"/>
      <c r="D105" s="1436"/>
      <c r="E105" s="44"/>
      <c r="F105" s="44"/>
      <c r="G105" s="70">
        <f>IF('Input Data'!$H$41&gt;0,0.33,0)</f>
        <v>0</v>
      </c>
      <c r="H105" s="22" t="s">
        <v>1</v>
      </c>
      <c r="I105" s="68">
        <f>IF('Input Data'!$H$41&gt;0,1.25,0)</f>
        <v>0</v>
      </c>
      <c r="J105" s="22" t="s">
        <v>1</v>
      </c>
      <c r="K105" s="853">
        <f>IF('Input Data'!$F$31=1,0.05,IF('Input Data'!$F$31=2,Scales!$L$5,IF('Input Data'!$F$31=3,Scales!$L$6,IF('Input Data'!$F$31=4,Scales!$L$7,0.7))))</f>
        <v>0.05</v>
      </c>
      <c r="L105" s="51" t="s">
        <v>2</v>
      </c>
      <c r="M105" s="655">
        <f>'Input Data'!$H$41</f>
        <v>0</v>
      </c>
      <c r="N105" s="661" t="s">
        <v>22</v>
      </c>
      <c r="O105" s="655">
        <f>IF('Input Data'!$H$41&gt;0,$Q$21,0)</f>
        <v>0</v>
      </c>
      <c r="P105" s="44"/>
      <c r="Q105" s="649">
        <f>IF('Input Data'!$H$41&gt;0,IF('Input Data'!$D$33="N",(G105*I105*K105*M105/M106*O105),0),0)</f>
        <v>0</v>
      </c>
    </row>
    <row r="106" spans="1:17" ht="21.75" customHeight="1" x14ac:dyDescent="0.2">
      <c r="A106" s="1437"/>
      <c r="B106" s="1438"/>
      <c r="C106" s="1438"/>
      <c r="D106" s="1438"/>
      <c r="E106" s="44"/>
      <c r="F106" s="44"/>
      <c r="G106" s="44"/>
      <c r="H106" s="44"/>
      <c r="I106" s="44"/>
      <c r="J106" s="44"/>
      <c r="K106" s="855"/>
      <c r="L106" s="44"/>
      <c r="M106" s="657">
        <f>IF('Input Data'!$H$41&gt;0,'Input Data'!$H$44,0)</f>
        <v>0</v>
      </c>
      <c r="N106" s="661"/>
      <c r="O106" s="662"/>
      <c r="P106" s="44"/>
      <c r="Q106" s="650"/>
    </row>
    <row r="107" spans="1:17" x14ac:dyDescent="0.2">
      <c r="A107" s="3"/>
      <c r="B107" s="326"/>
      <c r="C107" s="326"/>
      <c r="D107" s="326"/>
      <c r="E107" s="326"/>
      <c r="F107" s="326"/>
      <c r="G107" s="44"/>
      <c r="H107" s="44"/>
      <c r="I107" s="44"/>
      <c r="J107" s="44"/>
      <c r="K107" s="855"/>
      <c r="L107" s="44"/>
      <c r="M107" s="662"/>
      <c r="N107" s="661"/>
      <c r="O107" s="662"/>
      <c r="P107" s="44"/>
      <c r="Q107" s="650"/>
    </row>
    <row r="108" spans="1:17" x14ac:dyDescent="0.2">
      <c r="A108" s="1435" t="s">
        <v>146</v>
      </c>
      <c r="B108" s="1436"/>
      <c r="C108" s="1436"/>
      <c r="D108" s="1436"/>
      <c r="E108" s="44"/>
      <c r="F108" s="326"/>
      <c r="G108" s="70">
        <f>IF('Input Data'!$H$42&gt;0,0.33,0)</f>
        <v>0</v>
      </c>
      <c r="H108" s="22" t="s">
        <v>1</v>
      </c>
      <c r="I108" s="70">
        <f>IF('Input Data'!$H$42&gt;0,0.25,0)</f>
        <v>0</v>
      </c>
      <c r="J108" s="22" t="s">
        <v>1</v>
      </c>
      <c r="K108" s="853">
        <f>IF('Input Data'!$F$31=1,0.05,IF('Input Data'!$F$31=2,Scales!$L$5,IF('Input Data'!$F$31=3,Scales!$L$6,IF('Input Data'!$F$31=4,Scales!$L$7,0.7))))</f>
        <v>0.05</v>
      </c>
      <c r="L108" s="51" t="s">
        <v>2</v>
      </c>
      <c r="M108" s="655">
        <f>'Input Data'!$H$42</f>
        <v>0</v>
      </c>
      <c r="N108" s="656" t="s">
        <v>22</v>
      </c>
      <c r="O108" s="655">
        <f>IF('Input Data'!$H$42&gt;0,$Q$21,0)</f>
        <v>0</v>
      </c>
      <c r="P108" s="69"/>
      <c r="Q108" s="649">
        <f>IF('Input Data'!$H$42&gt;0,IF('Input Data'!$D$33="N",(G108*I108*K108*M108/M109*O108),0),0)</f>
        <v>0</v>
      </c>
    </row>
    <row r="109" spans="1:17" x14ac:dyDescent="0.2">
      <c r="A109" s="1437"/>
      <c r="B109" s="1438"/>
      <c r="C109" s="1438"/>
      <c r="D109" s="1438"/>
      <c r="E109" s="326"/>
      <c r="F109" s="326"/>
      <c r="G109" s="326"/>
      <c r="H109" s="326"/>
      <c r="I109" s="68"/>
      <c r="J109" s="58"/>
      <c r="K109" s="853"/>
      <c r="L109" s="69"/>
      <c r="M109" s="657">
        <f>IF('Input Data'!$H$42&gt;0,'Input Data'!$H$44,0)</f>
        <v>0</v>
      </c>
      <c r="N109" s="659"/>
      <c r="O109" s="658"/>
      <c r="P109" s="69"/>
      <c r="Q109" s="637"/>
    </row>
    <row r="110" spans="1:17" x14ac:dyDescent="0.2">
      <c r="A110" s="3"/>
      <c r="B110" s="326"/>
      <c r="C110" s="326"/>
      <c r="D110" s="326"/>
      <c r="E110" s="326"/>
      <c r="F110" s="326"/>
      <c r="G110" s="326"/>
      <c r="H110" s="326"/>
      <c r="I110" s="68"/>
      <c r="J110" s="58"/>
      <c r="K110" s="853"/>
      <c r="L110" s="69"/>
      <c r="M110" s="658"/>
      <c r="N110" s="659"/>
      <c r="O110" s="658"/>
      <c r="P110" s="69"/>
      <c r="Q110" s="637"/>
    </row>
    <row r="111" spans="1:17" x14ac:dyDescent="0.2">
      <c r="A111" s="1435" t="s">
        <v>125</v>
      </c>
      <c r="B111" s="1436"/>
      <c r="C111" s="1436"/>
      <c r="D111" s="1436"/>
      <c r="E111" s="70">
        <f>IF('Input Data'!$H$43&gt;0,0.33,0)</f>
        <v>0</v>
      </c>
      <c r="F111" s="22" t="s">
        <v>1</v>
      </c>
      <c r="G111" s="70">
        <f>IF('Input Data'!$H$43&gt;0,0.25,0)</f>
        <v>0</v>
      </c>
      <c r="H111" s="22" t="s">
        <v>1</v>
      </c>
      <c r="I111" s="68">
        <f>IF('Input Data'!$H$43&gt;0,1.25,0)</f>
        <v>0</v>
      </c>
      <c r="J111" s="22" t="s">
        <v>1</v>
      </c>
      <c r="K111" s="853">
        <f>IF('Input Data'!$F$31=1,0.05,IF('Input Data'!$F$31=2,Scales!$L$5,IF('Input Data'!$F$31=3,Scales!$L$6,IF('Input Data'!$F$31=4,Scales!$L$7,0.7))))</f>
        <v>0.05</v>
      </c>
      <c r="L111" s="51" t="s">
        <v>2</v>
      </c>
      <c r="M111" s="655">
        <f>'Input Data'!$H$43</f>
        <v>0</v>
      </c>
      <c r="N111" s="656" t="s">
        <v>1</v>
      </c>
      <c r="O111" s="655">
        <f>IF('Input Data'!$H$43&gt;0,$Q$21,0)</f>
        <v>0</v>
      </c>
      <c r="P111" s="69"/>
      <c r="Q111" s="649">
        <f>IF('Input Data'!$H$43&gt;0,IF('Input Data'!$D$33="N",(E111*G111*I111*K111*M111/M112*O111),0),0)</f>
        <v>0</v>
      </c>
    </row>
    <row r="112" spans="1:17" ht="23.25" customHeight="1" x14ac:dyDescent="0.2">
      <c r="A112" s="1437"/>
      <c r="B112" s="1438"/>
      <c r="C112" s="1438"/>
      <c r="D112" s="1438"/>
      <c r="E112" s="326"/>
      <c r="F112" s="326"/>
      <c r="G112" s="326"/>
      <c r="H112" s="326"/>
      <c r="I112" s="44"/>
      <c r="J112" s="58"/>
      <c r="K112" s="57"/>
      <c r="L112" s="69"/>
      <c r="M112" s="657">
        <f>IF('Input Data'!$H$43&gt;0,'Input Data'!$H$44,0)</f>
        <v>0</v>
      </c>
      <c r="N112" s="659"/>
      <c r="O112" s="658"/>
      <c r="P112" s="69"/>
      <c r="Q112" s="637"/>
    </row>
    <row r="113" spans="1:17" ht="15.75" thickBot="1" x14ac:dyDescent="0.25">
      <c r="A113" s="329"/>
      <c r="B113" s="79"/>
      <c r="C113" s="71"/>
      <c r="D113" s="330"/>
      <c r="E113" s="330"/>
      <c r="F113" s="330"/>
      <c r="G113" s="330"/>
      <c r="H113" s="330"/>
      <c r="I113" s="331"/>
      <c r="J113" s="332"/>
      <c r="K113" s="74"/>
      <c r="L113" s="333"/>
      <c r="M113" s="663"/>
      <c r="N113" s="664"/>
      <c r="O113" s="663"/>
      <c r="P113" s="334"/>
      <c r="Q113" s="651"/>
    </row>
    <row r="114" spans="1:17" ht="15.75" thickBot="1" x14ac:dyDescent="0.25">
      <c r="A114" s="76"/>
      <c r="B114" s="31"/>
      <c r="C114" s="31"/>
      <c r="D114" s="31"/>
      <c r="E114" s="31"/>
      <c r="F114" s="31"/>
      <c r="G114" s="77"/>
      <c r="H114" s="31"/>
      <c r="I114" s="31"/>
      <c r="J114" s="31"/>
      <c r="K114" s="78"/>
      <c r="L114" s="78"/>
      <c r="M114" s="665"/>
      <c r="N114" s="665"/>
      <c r="O114" s="666" t="s">
        <v>257</v>
      </c>
      <c r="P114" s="77"/>
      <c r="Q114" s="652">
        <f>SUM(Q90:Q112)</f>
        <v>0</v>
      </c>
    </row>
    <row r="115" spans="1:17" ht="18.75" thickTop="1" x14ac:dyDescent="0.2">
      <c r="A115" s="6" t="s">
        <v>256</v>
      </c>
      <c r="B115" s="7"/>
      <c r="C115" s="7"/>
      <c r="D115" s="7"/>
      <c r="E115" s="7"/>
      <c r="F115" s="7"/>
      <c r="G115" s="7"/>
      <c r="H115" s="7"/>
      <c r="I115" s="7"/>
      <c r="J115" s="7"/>
      <c r="K115" s="7"/>
      <c r="L115" s="7"/>
      <c r="M115" s="658"/>
      <c r="N115" s="659"/>
      <c r="O115" s="658"/>
      <c r="P115" s="7"/>
      <c r="Q115" s="637"/>
    </row>
    <row r="116" spans="1:17" x14ac:dyDescent="0.2">
      <c r="A116" s="1439" t="s">
        <v>148</v>
      </c>
      <c r="B116" s="1432"/>
      <c r="C116" s="57"/>
      <c r="D116" s="22"/>
      <c r="E116" s="22"/>
      <c r="F116" s="22"/>
      <c r="G116" s="22"/>
      <c r="H116" s="22"/>
      <c r="I116" s="11"/>
      <c r="J116" s="11"/>
      <c r="K116" s="57">
        <f>IF('Input Data'!$F$31&lt;5,0,IF('Input Data'!$F$31=5,0.25,IF('Input Data'!$F$31=6,0.3)))</f>
        <v>0</v>
      </c>
      <c r="L116" s="25" t="s">
        <v>2</v>
      </c>
      <c r="M116" s="667">
        <f>'Input Data'!$H$47</f>
        <v>0</v>
      </c>
      <c r="N116" s="656" t="s">
        <v>22</v>
      </c>
      <c r="O116" s="667">
        <f>IF('Input Data'!H47&gt;0,$Q$21,0)</f>
        <v>0</v>
      </c>
      <c r="P116" s="15"/>
      <c r="Q116" s="649">
        <f>IF('Input Data'!$H$47&gt;0,(K116*M116/M117*O116),0)</f>
        <v>0</v>
      </c>
    </row>
    <row r="117" spans="1:17" x14ac:dyDescent="0.2">
      <c r="A117" s="1433"/>
      <c r="B117" s="1432"/>
      <c r="C117" s="14"/>
      <c r="D117" s="54"/>
      <c r="E117" s="54"/>
      <c r="F117" s="54"/>
      <c r="G117" s="54"/>
      <c r="H117" s="54"/>
      <c r="I117" s="11"/>
      <c r="J117" s="11"/>
      <c r="K117" s="57"/>
      <c r="L117" s="14"/>
      <c r="M117" s="668">
        <f>IF('Input Data'!$H$47&gt;0,'Input Data'!$H$44,0)</f>
        <v>0</v>
      </c>
      <c r="N117" s="656"/>
      <c r="O117" s="655"/>
      <c r="P117" s="15"/>
      <c r="Q117" s="649"/>
    </row>
    <row r="118" spans="1:17" x14ac:dyDescent="0.2">
      <c r="A118" s="53"/>
      <c r="B118" s="11"/>
      <c r="C118" s="14"/>
      <c r="D118" s="54"/>
      <c r="E118" s="54"/>
      <c r="F118" s="54"/>
      <c r="G118" s="54"/>
      <c r="H118" s="54"/>
      <c r="I118" s="11"/>
      <c r="J118" s="11"/>
      <c r="K118" s="57"/>
      <c r="L118" s="14"/>
      <c r="M118" s="669"/>
      <c r="N118" s="656"/>
      <c r="O118" s="655"/>
      <c r="P118" s="15"/>
      <c r="Q118" s="649"/>
    </row>
    <row r="119" spans="1:17" x14ac:dyDescent="0.2">
      <c r="A119" s="1430" t="s">
        <v>149</v>
      </c>
      <c r="B119" s="1431"/>
      <c r="C119" s="1432"/>
      <c r="D119" s="22"/>
      <c r="E119" s="22"/>
      <c r="F119" s="22"/>
      <c r="G119" s="22"/>
      <c r="H119" s="22"/>
      <c r="I119" s="68">
        <f>IF('Input Data'!$H$48&gt;0,1.25,0)</f>
        <v>0</v>
      </c>
      <c r="J119" s="11" t="s">
        <v>22</v>
      </c>
      <c r="K119" s="57">
        <f>IF('Input Data'!$F$31&lt;5,0,IF('Input Data'!$F$31=5,0.25,IF('Input Data'!$F$31=6,0.3)))</f>
        <v>0</v>
      </c>
      <c r="L119" s="25" t="s">
        <v>2</v>
      </c>
      <c r="M119" s="667">
        <f>'Input Data'!$H$48</f>
        <v>0</v>
      </c>
      <c r="N119" s="656" t="s">
        <v>22</v>
      </c>
      <c r="O119" s="667">
        <f>IF('Input Data'!H48&gt;0,$Q$21,0)</f>
        <v>0</v>
      </c>
      <c r="P119" s="51"/>
      <c r="Q119" s="649">
        <f>IF('Input Data'!$H$48&gt;0,(I119*K119*M119/M120*O119),0)</f>
        <v>0</v>
      </c>
    </row>
    <row r="120" spans="1:17" x14ac:dyDescent="0.2">
      <c r="A120" s="1433"/>
      <c r="B120" s="1432"/>
      <c r="C120" s="1432"/>
      <c r="D120" s="58"/>
      <c r="E120" s="58"/>
      <c r="F120" s="58"/>
      <c r="G120" s="58"/>
      <c r="H120" s="58"/>
      <c r="I120" s="11"/>
      <c r="J120" s="11"/>
      <c r="K120" s="23"/>
      <c r="L120" s="7"/>
      <c r="M120" s="668">
        <f>IF('Input Data'!$H$48&gt;0,'Input Data'!$H$44,0)</f>
        <v>0</v>
      </c>
      <c r="N120" s="659"/>
      <c r="O120" s="658"/>
      <c r="P120" s="69"/>
      <c r="Q120" s="637"/>
    </row>
    <row r="121" spans="1:17" ht="15.75" thickBot="1" x14ac:dyDescent="0.25">
      <c r="A121" s="460"/>
      <c r="B121" s="461"/>
      <c r="C121" s="461"/>
      <c r="D121" s="72"/>
      <c r="E121" s="72"/>
      <c r="F121" s="72"/>
      <c r="G121" s="72"/>
      <c r="H121" s="72"/>
      <c r="I121" s="16"/>
      <c r="J121" s="16"/>
      <c r="K121" s="73"/>
      <c r="L121" s="79"/>
      <c r="M121" s="80"/>
      <c r="N121" s="75"/>
      <c r="O121" s="74"/>
      <c r="P121" s="74"/>
      <c r="Q121" s="651"/>
    </row>
    <row r="122" spans="1:17" ht="18.75" thickBot="1" x14ac:dyDescent="0.25">
      <c r="A122" s="29"/>
      <c r="B122" s="81"/>
      <c r="C122" s="44"/>
      <c r="D122" s="44"/>
      <c r="E122" s="82"/>
      <c r="F122" s="82"/>
      <c r="G122" s="435"/>
      <c r="H122" s="83"/>
      <c r="I122" s="84"/>
      <c r="J122" s="85"/>
      <c r="K122" s="84"/>
      <c r="L122" s="79"/>
      <c r="M122" s="74"/>
      <c r="N122" s="74"/>
      <c r="O122" s="328" t="s">
        <v>258</v>
      </c>
      <c r="P122" s="74"/>
      <c r="Q122" s="653">
        <f>SUM(Q116:Q120)</f>
        <v>0</v>
      </c>
    </row>
    <row r="123" spans="1:17" ht="17.25" thickTop="1" thickBot="1" x14ac:dyDescent="0.25">
      <c r="A123" s="86"/>
      <c r="B123" s="37"/>
      <c r="C123" s="37"/>
      <c r="D123" s="37"/>
      <c r="E123" s="37"/>
      <c r="F123" s="37"/>
      <c r="G123" s="465"/>
      <c r="H123" s="37"/>
      <c r="I123" s="465"/>
      <c r="J123" s="37"/>
      <c r="K123" s="435"/>
      <c r="L123" s="37"/>
      <c r="M123" s="37"/>
      <c r="N123" s="37"/>
      <c r="O123" s="348" t="s">
        <v>142</v>
      </c>
      <c r="P123" s="37"/>
      <c r="Q123" s="654">
        <f>Q114+Q122</f>
        <v>0</v>
      </c>
    </row>
    <row r="124"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79">
    <mergeCell ref="A96:D97"/>
    <mergeCell ref="N22:O22"/>
    <mergeCell ref="P6:Q6"/>
    <mergeCell ref="B6:J6"/>
    <mergeCell ref="B7:J7"/>
    <mergeCell ref="B8:J8"/>
    <mergeCell ref="B9:J9"/>
    <mergeCell ref="B10:H10"/>
    <mergeCell ref="A65:G65"/>
    <mergeCell ref="K7:L7"/>
    <mergeCell ref="M7:O7"/>
    <mergeCell ref="A93:D94"/>
    <mergeCell ref="A90:B91"/>
    <mergeCell ref="I63:J63"/>
    <mergeCell ref="K8:L8"/>
    <mergeCell ref="A19:B19"/>
    <mergeCell ref="A119:C120"/>
    <mergeCell ref="A99:D100"/>
    <mergeCell ref="A105:D106"/>
    <mergeCell ref="A108:D109"/>
    <mergeCell ref="A102:D103"/>
    <mergeCell ref="A111:D112"/>
    <mergeCell ref="A116:B117"/>
    <mergeCell ref="P4:Q4"/>
    <mergeCell ref="O3:P3"/>
    <mergeCell ref="B5:Q5"/>
    <mergeCell ref="K6:L6"/>
    <mergeCell ref="J4:K4"/>
    <mergeCell ref="N6:O6"/>
    <mergeCell ref="M8:O8"/>
    <mergeCell ref="B12:N12"/>
    <mergeCell ref="O10:Q10"/>
    <mergeCell ref="I65:O65"/>
    <mergeCell ref="K81:L81"/>
    <mergeCell ref="C20:K20"/>
    <mergeCell ref="B76:Q77"/>
    <mergeCell ref="C15:J15"/>
    <mergeCell ref="P12:Q12"/>
    <mergeCell ref="I62:O62"/>
    <mergeCell ref="B14:O14"/>
    <mergeCell ref="C16:I16"/>
    <mergeCell ref="B18:I18"/>
    <mergeCell ref="C19:I19"/>
    <mergeCell ref="A15:B15"/>
    <mergeCell ref="B13:O13"/>
    <mergeCell ref="L17:M17"/>
    <mergeCell ref="L18:M18"/>
    <mergeCell ref="L19:M19"/>
    <mergeCell ref="L20:P20"/>
    <mergeCell ref="O19:Q19"/>
    <mergeCell ref="O82:P82"/>
    <mergeCell ref="C81:E81"/>
    <mergeCell ref="F83:H83"/>
    <mergeCell ref="I83:J83"/>
    <mergeCell ref="K83:L83"/>
    <mergeCell ref="C83:E83"/>
    <mergeCell ref="M81:N81"/>
    <mergeCell ref="O81:P81"/>
    <mergeCell ref="M83:N83"/>
    <mergeCell ref="C82:E82"/>
    <mergeCell ref="F82:H82"/>
    <mergeCell ref="I82:J82"/>
    <mergeCell ref="K82:L82"/>
    <mergeCell ref="M82:N82"/>
    <mergeCell ref="F81:H81"/>
    <mergeCell ref="I81:J81"/>
    <mergeCell ref="C85:E85"/>
    <mergeCell ref="F85:H85"/>
    <mergeCell ref="I85:J85"/>
    <mergeCell ref="K85:L85"/>
    <mergeCell ref="O83:P83"/>
    <mergeCell ref="M84:N84"/>
    <mergeCell ref="C84:E84"/>
    <mergeCell ref="O84:P84"/>
    <mergeCell ref="F84:H84"/>
    <mergeCell ref="I84:J84"/>
    <mergeCell ref="M85:N85"/>
    <mergeCell ref="O85:P85"/>
    <mergeCell ref="K84:L84"/>
  </mergeCells>
  <phoneticPr fontId="46" type="noConversion"/>
  <conditionalFormatting sqref="Q85 O85 M85 K85 I85 B85:C85 F85">
    <cfRule type="expression" dxfId="1" priority="1" stopIfTrue="1">
      <formula>B85&lt;B84</formula>
    </cfRule>
  </conditionalFormatting>
  <conditionalFormatting sqref="Q78 O78 M78 K78 I78 B78:C78 F78">
    <cfRule type="expression" dxfId="0" priority="2" stopIfTrue="1">
      <formula>B78&lt;B85</formula>
    </cfRule>
  </conditionalFormatting>
  <printOptions horizontalCentered="1"/>
  <pageMargins left="0.35433070866141736" right="0.35433070866141736" top="0.43" bottom="0.39370078740157483" header="0.27559055118110237" footer="0.35433070866141736"/>
  <pageSetup paperSize="9" scale="55" orientation="portrait" horizontalDpi="300" verticalDpi="300" r:id="rId2"/>
  <headerFooter alignWithMargins="0">
    <oddFooter>&amp;L&amp;"Arial,Regular"&amp;9&amp;F: 
&amp;A&amp;C&amp;"Arial,Regular"&amp;P&amp;R&amp;"Arial,Regular"&amp;9&amp;D</oddFooter>
  </headerFooter>
  <rowBreaks count="1" manualBreakCount="1">
    <brk id="77"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5"/>
  <sheetViews>
    <sheetView zoomScale="75" zoomScaleNormal="75" zoomScaleSheetLayoutView="65" workbookViewId="0">
      <selection activeCell="L10" sqref="L10"/>
    </sheetView>
  </sheetViews>
  <sheetFormatPr defaultRowHeight="15" x14ac:dyDescent="0.2"/>
  <cols>
    <col min="1" max="1" width="3.5546875" customWidth="1"/>
    <col min="2" max="2" width="15.77734375" customWidth="1"/>
    <col min="3" max="3" width="16.5546875" customWidth="1"/>
    <col min="4" max="4" width="13.44140625" customWidth="1"/>
    <col min="5" max="5" width="12" customWidth="1"/>
    <col min="6" max="6" width="3.21875" customWidth="1"/>
    <col min="8" max="8" width="29.109375" customWidth="1"/>
    <col min="10" max="10" width="2.5546875" customWidth="1"/>
  </cols>
  <sheetData>
    <row r="1" spans="1:12" ht="33" customHeight="1" x14ac:dyDescent="0.3">
      <c r="B1" s="315" t="s">
        <v>338</v>
      </c>
      <c r="C1" s="314"/>
      <c r="D1" s="314"/>
      <c r="E1" s="314"/>
    </row>
    <row r="2" spans="1:12" ht="16.5" thickBot="1" x14ac:dyDescent="0.3">
      <c r="A2" s="314"/>
      <c r="B2" s="533" t="s">
        <v>331</v>
      </c>
      <c r="C2" s="1452" t="s">
        <v>123</v>
      </c>
      <c r="D2" s="1453"/>
      <c r="E2" s="1453"/>
      <c r="F2" s="314"/>
      <c r="G2" s="831" t="s">
        <v>362</v>
      </c>
      <c r="H2" s="832"/>
      <c r="I2" s="832"/>
      <c r="J2" s="832"/>
      <c r="K2" s="832"/>
      <c r="L2" s="832"/>
    </row>
    <row r="3" spans="1:12" ht="25.5" x14ac:dyDescent="0.2">
      <c r="A3" s="314"/>
      <c r="B3" s="519">
        <v>0</v>
      </c>
      <c r="C3" s="520">
        <f>B4</f>
        <v>490000</v>
      </c>
      <c r="D3" s="521">
        <v>0</v>
      </c>
      <c r="E3" s="522">
        <v>0.125</v>
      </c>
      <c r="F3" s="314"/>
      <c r="G3" s="833" t="s">
        <v>363</v>
      </c>
      <c r="H3" s="834" t="s">
        <v>364</v>
      </c>
      <c r="I3" s="835" t="s">
        <v>365</v>
      </c>
      <c r="J3" s="836"/>
      <c r="K3" s="837" t="s">
        <v>366</v>
      </c>
      <c r="L3" s="838" t="s">
        <v>367</v>
      </c>
    </row>
    <row r="4" spans="1:12" x14ac:dyDescent="0.2">
      <c r="A4" s="314"/>
      <c r="B4" s="523">
        <v>490000</v>
      </c>
      <c r="C4" s="524">
        <f t="shared" ref="C4:C9" si="0">B5</f>
        <v>1225000</v>
      </c>
      <c r="D4" s="524">
        <v>61250</v>
      </c>
      <c r="E4" s="525">
        <v>0.125</v>
      </c>
      <c r="F4" s="314"/>
      <c r="G4" s="839" t="s">
        <v>368</v>
      </c>
      <c r="H4" s="840" t="s">
        <v>369</v>
      </c>
      <c r="I4" s="841">
        <v>0.05</v>
      </c>
      <c r="J4" s="842" t="s">
        <v>22</v>
      </c>
      <c r="K4" s="843">
        <v>1</v>
      </c>
      <c r="L4" s="844">
        <v>0.05</v>
      </c>
    </row>
    <row r="5" spans="1:12" x14ac:dyDescent="0.2">
      <c r="A5" s="314"/>
      <c r="B5" s="526">
        <v>1225000</v>
      </c>
      <c r="C5" s="524">
        <f t="shared" si="0"/>
        <v>6000000</v>
      </c>
      <c r="D5" s="524">
        <v>153125</v>
      </c>
      <c r="E5" s="527">
        <v>0.1</v>
      </c>
      <c r="F5" s="314"/>
      <c r="G5" s="839" t="s">
        <v>370</v>
      </c>
      <c r="H5" s="840" t="s">
        <v>371</v>
      </c>
      <c r="I5" s="841">
        <f>IF('Input Data'!$F$31&lt;2,0,20%)</f>
        <v>0</v>
      </c>
      <c r="J5" s="842" t="s">
        <v>22</v>
      </c>
      <c r="K5" s="843">
        <f>IF('Input Data'!$F$31=2,'Input Data'!$D$32,1)</f>
        <v>1</v>
      </c>
      <c r="L5" s="844">
        <f>I5*K5+L4</f>
        <v>0.05</v>
      </c>
    </row>
    <row r="6" spans="1:12" x14ac:dyDescent="0.2">
      <c r="A6" s="314"/>
      <c r="B6" s="526">
        <v>6000000</v>
      </c>
      <c r="C6" s="524">
        <f t="shared" si="0"/>
        <v>12250000</v>
      </c>
      <c r="D6" s="524">
        <v>630625</v>
      </c>
      <c r="E6" s="527">
        <v>0.09</v>
      </c>
      <c r="F6" s="314"/>
      <c r="G6" s="839" t="s">
        <v>372</v>
      </c>
      <c r="H6" s="840" t="s">
        <v>373</v>
      </c>
      <c r="I6" s="841">
        <f>IF('Input Data'!$F$31&lt;3,0,30%)</f>
        <v>0</v>
      </c>
      <c r="J6" s="842" t="s">
        <v>22</v>
      </c>
      <c r="K6" s="843">
        <f>IF('Input Data'!$F$31=3,'Input Data'!$D$32,1)</f>
        <v>1</v>
      </c>
      <c r="L6" s="844">
        <f>I6*K6+L5</f>
        <v>0.05</v>
      </c>
    </row>
    <row r="7" spans="1:12" ht="15.75" thickBot="1" x14ac:dyDescent="0.25">
      <c r="A7" s="314"/>
      <c r="B7" s="526">
        <v>12250000</v>
      </c>
      <c r="C7" s="524">
        <f t="shared" si="0"/>
        <v>30500000</v>
      </c>
      <c r="D7" s="524">
        <v>1193125</v>
      </c>
      <c r="E7" s="527">
        <v>0.08</v>
      </c>
      <c r="F7" s="314"/>
      <c r="G7" s="845" t="s">
        <v>374</v>
      </c>
      <c r="H7" s="846" t="s">
        <v>375</v>
      </c>
      <c r="I7" s="847">
        <f>IF('Input Data'!$F$31&lt;4,0,15%)</f>
        <v>0</v>
      </c>
      <c r="J7" s="848" t="s">
        <v>22</v>
      </c>
      <c r="K7" s="849">
        <f>IF('Input Data'!$F$31=4,'Input Data'!$D$32,1)</f>
        <v>1</v>
      </c>
      <c r="L7" s="850">
        <f>I7*K7+L6</f>
        <v>0.05</v>
      </c>
    </row>
    <row r="8" spans="1:12" x14ac:dyDescent="0.2">
      <c r="A8" s="314"/>
      <c r="B8" s="526">
        <v>30500000</v>
      </c>
      <c r="C8" s="524">
        <f t="shared" si="0"/>
        <v>61250000</v>
      </c>
      <c r="D8" s="524">
        <v>2653125</v>
      </c>
      <c r="E8" s="527">
        <v>7.0000000000000007E-2</v>
      </c>
      <c r="F8" s="314"/>
    </row>
    <row r="9" spans="1:12" x14ac:dyDescent="0.2">
      <c r="A9" s="314"/>
      <c r="B9" s="526">
        <v>61250000</v>
      </c>
      <c r="C9" s="524">
        <f t="shared" si="0"/>
        <v>367500000</v>
      </c>
      <c r="D9" s="528">
        <v>4805625</v>
      </c>
      <c r="E9" s="527">
        <v>7.0000000000000007E-2</v>
      </c>
      <c r="F9" s="314"/>
      <c r="G9" s="888">
        <v>1</v>
      </c>
      <c r="H9" s="889" t="s">
        <v>369</v>
      </c>
      <c r="I9" s="890">
        <v>5</v>
      </c>
    </row>
    <row r="10" spans="1:12" ht="15.75" thickBot="1" x14ac:dyDescent="0.25">
      <c r="A10" s="314"/>
      <c r="B10" s="529">
        <v>367500000</v>
      </c>
      <c r="C10" s="530">
        <v>1000000000</v>
      </c>
      <c r="D10" s="531">
        <v>26243125</v>
      </c>
      <c r="E10" s="532">
        <v>7.0000000000000007E-2</v>
      </c>
      <c r="F10" s="314"/>
      <c r="G10" s="888">
        <v>2</v>
      </c>
      <c r="H10" s="889" t="s">
        <v>371</v>
      </c>
      <c r="I10" s="890">
        <v>20</v>
      </c>
    </row>
    <row r="11" spans="1:12" x14ac:dyDescent="0.2">
      <c r="A11" s="314"/>
      <c r="F11" s="314"/>
      <c r="G11" s="888">
        <v>3</v>
      </c>
      <c r="H11" s="889" t="s">
        <v>376</v>
      </c>
      <c r="I11" s="890">
        <v>30</v>
      </c>
    </row>
    <row r="12" spans="1:12" x14ac:dyDescent="0.2">
      <c r="A12" s="314"/>
      <c r="B12" s="314"/>
      <c r="C12" s="314"/>
      <c r="D12" s="314"/>
      <c r="E12" s="314"/>
      <c r="F12" s="314"/>
      <c r="G12" s="888">
        <v>4</v>
      </c>
      <c r="H12" s="889" t="s">
        <v>375</v>
      </c>
      <c r="I12" s="890">
        <v>15</v>
      </c>
    </row>
    <row r="13" spans="1:12" x14ac:dyDescent="0.2">
      <c r="A13" s="314"/>
      <c r="B13" s="314"/>
      <c r="C13" s="314"/>
      <c r="D13" s="314"/>
      <c r="E13" s="314"/>
      <c r="F13" s="314"/>
      <c r="G13" s="885"/>
      <c r="H13" s="885"/>
      <c r="I13" s="885"/>
    </row>
    <row r="14" spans="1:12" x14ac:dyDescent="0.2">
      <c r="G14" s="885">
        <v>5</v>
      </c>
      <c r="H14" s="886" t="s">
        <v>377</v>
      </c>
      <c r="I14" s="887">
        <v>25</v>
      </c>
    </row>
    <row r="15" spans="1:12" x14ac:dyDescent="0.2">
      <c r="G15" s="885">
        <v>6</v>
      </c>
      <c r="H15" s="885" t="s">
        <v>378</v>
      </c>
      <c r="I15" s="887">
        <v>5</v>
      </c>
    </row>
  </sheetData>
  <sheetProtection password="CD4C" sheet="1" objects="1" scenarios="1"/>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C2:E2"/>
  </mergeCells>
  <phoneticPr fontId="46" type="noConversion"/>
  <pageMargins left="0.75" right="0.75" top="1" bottom="1" header="0.5" footer="0.5"/>
  <pageSetup paperSize="9"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F2" sqref="F2"/>
    </sheetView>
  </sheetViews>
  <sheetFormatPr defaultRowHeight="15" x14ac:dyDescent="0.2"/>
  <cols>
    <col min="1" max="1" width="7.44140625" customWidth="1"/>
    <col min="2" max="2" width="9.21875" customWidth="1"/>
    <col min="3" max="3" width="12.5546875" customWidth="1"/>
    <col min="4" max="4" width="11.6640625" customWidth="1"/>
    <col min="5" max="5" width="10" customWidth="1"/>
    <col min="6" max="6" width="12.77734375" customWidth="1"/>
    <col min="7" max="7" width="3.21875" customWidth="1"/>
    <col min="8" max="8" width="8.109375" customWidth="1"/>
    <col min="9" max="9" width="10.33203125" customWidth="1"/>
    <col min="10" max="10" width="12.33203125" customWidth="1"/>
    <col min="11" max="11" width="13" customWidth="1"/>
    <col min="12" max="12" width="9.77734375" customWidth="1"/>
    <col min="13" max="13" width="12.88671875" customWidth="1"/>
  </cols>
  <sheetData>
    <row r="1" spans="1:13" ht="18.75" thickTop="1" x14ac:dyDescent="0.2">
      <c r="A1" s="1245" t="s">
        <v>26</v>
      </c>
      <c r="B1" s="282"/>
      <c r="C1" s="223"/>
      <c r="D1" s="223"/>
      <c r="E1" s="224" t="s">
        <v>174</v>
      </c>
      <c r="F1" s="223"/>
      <c r="G1" s="223"/>
      <c r="H1" s="223"/>
      <c r="I1" s="223"/>
      <c r="J1" s="223"/>
      <c r="K1" s="223"/>
      <c r="L1" s="223"/>
      <c r="M1" s="225"/>
    </row>
    <row r="2" spans="1:13" x14ac:dyDescent="0.2">
      <c r="A2" s="1454" t="s">
        <v>164</v>
      </c>
      <c r="B2" s="1455"/>
      <c r="C2" s="1455"/>
      <c r="D2" s="897">
        <f>'Input Data'!$D$28</f>
        <v>0</v>
      </c>
      <c r="E2" s="226" t="s">
        <v>246</v>
      </c>
      <c r="F2" s="898">
        <f>'Input Data'!$D$6</f>
        <v>0</v>
      </c>
      <c r="G2" s="90"/>
      <c r="H2" s="1455" t="s">
        <v>105</v>
      </c>
      <c r="I2" s="1455"/>
      <c r="J2" s="1456"/>
      <c r="K2" s="239" t="str">
        <f>IF('Input Data'!D17="NONE","N","Y")</f>
        <v>Y</v>
      </c>
      <c r="L2" s="90"/>
      <c r="M2" s="91"/>
    </row>
    <row r="3" spans="1:13" ht="15.75" thickBot="1" x14ac:dyDescent="0.25">
      <c r="A3" s="227"/>
      <c r="B3" s="228"/>
      <c r="C3" s="90"/>
      <c r="D3" s="90"/>
      <c r="E3" s="90"/>
      <c r="F3" s="90"/>
      <c r="G3" s="90"/>
      <c r="H3" s="228"/>
      <c r="I3" s="228"/>
      <c r="J3" s="229"/>
      <c r="K3" s="90"/>
      <c r="L3" s="90"/>
      <c r="M3" s="230"/>
    </row>
    <row r="4" spans="1:13" ht="65.25" thickTop="1" thickBot="1" x14ac:dyDescent="0.25">
      <c r="A4" s="231" t="s">
        <v>165</v>
      </c>
      <c r="B4" s="283" t="s">
        <v>8</v>
      </c>
      <c r="C4" s="588" t="s">
        <v>341</v>
      </c>
      <c r="D4" s="588" t="s">
        <v>342</v>
      </c>
      <c r="E4" s="232" t="s">
        <v>343</v>
      </c>
      <c r="F4" s="589" t="s">
        <v>344</v>
      </c>
      <c r="G4" s="54"/>
      <c r="H4" s="231" t="s">
        <v>165</v>
      </c>
      <c r="I4" s="283" t="s">
        <v>8</v>
      </c>
      <c r="J4" s="588" t="s">
        <v>341</v>
      </c>
      <c r="K4" s="588" t="s">
        <v>342</v>
      </c>
      <c r="L4" s="232" t="s">
        <v>343</v>
      </c>
      <c r="M4" s="589" t="s">
        <v>344</v>
      </c>
    </row>
    <row r="5" spans="1:13" ht="27" thickTop="1" thickBot="1" x14ac:dyDescent="0.25">
      <c r="A5" s="233" t="s">
        <v>166</v>
      </c>
      <c r="B5" s="285"/>
      <c r="C5" s="670">
        <v>0</v>
      </c>
      <c r="D5" s="671">
        <f>IF($K$2="Y",((C5-E5)/1.14),C5)</f>
        <v>0</v>
      </c>
      <c r="E5" s="670">
        <v>0</v>
      </c>
      <c r="F5" s="672">
        <f>SUM(D5:E5)</f>
        <v>0</v>
      </c>
      <c r="G5" s="44"/>
      <c r="H5" s="234" t="s">
        <v>167</v>
      </c>
      <c r="I5" s="283"/>
      <c r="J5" s="675">
        <f>C42</f>
        <v>0</v>
      </c>
      <c r="K5" s="676">
        <f>D42</f>
        <v>0</v>
      </c>
      <c r="L5" s="675">
        <f>E42</f>
        <v>0</v>
      </c>
      <c r="M5" s="677">
        <f>SUM(K5:L5)</f>
        <v>0</v>
      </c>
    </row>
    <row r="6" spans="1:13" x14ac:dyDescent="0.2">
      <c r="A6" s="235">
        <f t="shared" ref="A6:A41" si="0">A5+1</f>
        <v>2</v>
      </c>
      <c r="B6" s="286"/>
      <c r="C6" s="670">
        <v>0</v>
      </c>
      <c r="D6" s="671">
        <f t="shared" ref="D6:D41" si="1">IF($K$2="Y",((C6-E6)/1.14),C6)</f>
        <v>0</v>
      </c>
      <c r="E6" s="670">
        <v>0</v>
      </c>
      <c r="F6" s="672">
        <f t="shared" ref="F6:F41" si="2">SUM(D6:E6)</f>
        <v>0</v>
      </c>
      <c r="G6" s="44"/>
      <c r="H6" s="236" t="s">
        <v>168</v>
      </c>
      <c r="I6" s="285"/>
      <c r="J6" s="678">
        <v>0</v>
      </c>
      <c r="K6" s="671">
        <f t="shared" ref="K6:K41" si="3">IF($K$2="Y",((J6-L6)/1.14),J6)</f>
        <v>0</v>
      </c>
      <c r="L6" s="678">
        <v>0</v>
      </c>
      <c r="M6" s="679">
        <f t="shared" ref="M6:M41" si="4">SUM(K6:L6)</f>
        <v>0</v>
      </c>
    </row>
    <row r="7" spans="1:13" x14ac:dyDescent="0.2">
      <c r="A7" s="235">
        <f t="shared" si="0"/>
        <v>3</v>
      </c>
      <c r="B7" s="286"/>
      <c r="C7" s="670">
        <v>0</v>
      </c>
      <c r="D7" s="671">
        <f t="shared" si="1"/>
        <v>0</v>
      </c>
      <c r="E7" s="670">
        <v>0</v>
      </c>
      <c r="F7" s="672">
        <f t="shared" si="2"/>
        <v>0</v>
      </c>
      <c r="G7" s="44"/>
      <c r="H7" s="235">
        <f t="shared" ref="H7:H41" si="5">H6+1</f>
        <v>39</v>
      </c>
      <c r="I7" s="286"/>
      <c r="J7" s="670">
        <v>0</v>
      </c>
      <c r="K7" s="671">
        <f t="shared" si="3"/>
        <v>0</v>
      </c>
      <c r="L7" s="670">
        <v>0</v>
      </c>
      <c r="M7" s="672">
        <f t="shared" si="4"/>
        <v>0</v>
      </c>
    </row>
    <row r="8" spans="1:13" x14ac:dyDescent="0.2">
      <c r="A8" s="235">
        <f t="shared" si="0"/>
        <v>4</v>
      </c>
      <c r="B8" s="286"/>
      <c r="C8" s="670">
        <v>0</v>
      </c>
      <c r="D8" s="671">
        <f t="shared" si="1"/>
        <v>0</v>
      </c>
      <c r="E8" s="670">
        <v>0</v>
      </c>
      <c r="F8" s="672">
        <f t="shared" si="2"/>
        <v>0</v>
      </c>
      <c r="G8" s="44"/>
      <c r="H8" s="235">
        <f t="shared" si="5"/>
        <v>40</v>
      </c>
      <c r="I8" s="286"/>
      <c r="J8" s="670">
        <v>0</v>
      </c>
      <c r="K8" s="671">
        <f t="shared" si="3"/>
        <v>0</v>
      </c>
      <c r="L8" s="670">
        <v>0</v>
      </c>
      <c r="M8" s="672">
        <f t="shared" si="4"/>
        <v>0</v>
      </c>
    </row>
    <row r="9" spans="1:13" x14ac:dyDescent="0.2">
      <c r="A9" s="235">
        <f t="shared" si="0"/>
        <v>5</v>
      </c>
      <c r="B9" s="286"/>
      <c r="C9" s="670">
        <v>0</v>
      </c>
      <c r="D9" s="671">
        <f t="shared" si="1"/>
        <v>0</v>
      </c>
      <c r="E9" s="670">
        <v>0</v>
      </c>
      <c r="F9" s="672">
        <f t="shared" si="2"/>
        <v>0</v>
      </c>
      <c r="G9" s="44"/>
      <c r="H9" s="235">
        <f t="shared" si="5"/>
        <v>41</v>
      </c>
      <c r="I9" s="286"/>
      <c r="J9" s="670">
        <v>0</v>
      </c>
      <c r="K9" s="671">
        <f t="shared" si="3"/>
        <v>0</v>
      </c>
      <c r="L9" s="670">
        <v>0</v>
      </c>
      <c r="M9" s="672">
        <f t="shared" si="4"/>
        <v>0</v>
      </c>
    </row>
    <row r="10" spans="1:13" x14ac:dyDescent="0.2">
      <c r="A10" s="235">
        <f t="shared" si="0"/>
        <v>6</v>
      </c>
      <c r="B10" s="286"/>
      <c r="C10" s="670">
        <v>0</v>
      </c>
      <c r="D10" s="671">
        <f t="shared" si="1"/>
        <v>0</v>
      </c>
      <c r="E10" s="670">
        <v>0</v>
      </c>
      <c r="F10" s="672">
        <f t="shared" si="2"/>
        <v>0</v>
      </c>
      <c r="G10" s="44"/>
      <c r="H10" s="235">
        <f t="shared" si="5"/>
        <v>42</v>
      </c>
      <c r="I10" s="286"/>
      <c r="J10" s="670">
        <v>0</v>
      </c>
      <c r="K10" s="671">
        <f t="shared" si="3"/>
        <v>0</v>
      </c>
      <c r="L10" s="670">
        <v>0</v>
      </c>
      <c r="M10" s="672">
        <f t="shared" si="4"/>
        <v>0</v>
      </c>
    </row>
    <row r="11" spans="1:13" x14ac:dyDescent="0.2">
      <c r="A11" s="235">
        <f t="shared" si="0"/>
        <v>7</v>
      </c>
      <c r="B11" s="286"/>
      <c r="C11" s="670">
        <v>0</v>
      </c>
      <c r="D11" s="671">
        <f t="shared" si="1"/>
        <v>0</v>
      </c>
      <c r="E11" s="670">
        <v>0</v>
      </c>
      <c r="F11" s="672">
        <f t="shared" si="2"/>
        <v>0</v>
      </c>
      <c r="G11" s="44"/>
      <c r="H11" s="235">
        <f t="shared" si="5"/>
        <v>43</v>
      </c>
      <c r="I11" s="286"/>
      <c r="J11" s="670">
        <v>0</v>
      </c>
      <c r="K11" s="671">
        <f t="shared" si="3"/>
        <v>0</v>
      </c>
      <c r="L11" s="670">
        <v>0</v>
      </c>
      <c r="M11" s="672">
        <f t="shared" si="4"/>
        <v>0</v>
      </c>
    </row>
    <row r="12" spans="1:13" x14ac:dyDescent="0.2">
      <c r="A12" s="235">
        <f t="shared" si="0"/>
        <v>8</v>
      </c>
      <c r="B12" s="286"/>
      <c r="C12" s="670">
        <v>0</v>
      </c>
      <c r="D12" s="671">
        <f t="shared" si="1"/>
        <v>0</v>
      </c>
      <c r="E12" s="670">
        <v>0</v>
      </c>
      <c r="F12" s="672">
        <f t="shared" si="2"/>
        <v>0</v>
      </c>
      <c r="G12" s="44"/>
      <c r="H12" s="235">
        <f t="shared" si="5"/>
        <v>44</v>
      </c>
      <c r="I12" s="286"/>
      <c r="J12" s="670">
        <v>0</v>
      </c>
      <c r="K12" s="671">
        <f t="shared" si="3"/>
        <v>0</v>
      </c>
      <c r="L12" s="670">
        <v>0</v>
      </c>
      <c r="M12" s="672">
        <f t="shared" si="4"/>
        <v>0</v>
      </c>
    </row>
    <row r="13" spans="1:13" x14ac:dyDescent="0.2">
      <c r="A13" s="235">
        <f t="shared" si="0"/>
        <v>9</v>
      </c>
      <c r="B13" s="286"/>
      <c r="C13" s="670">
        <v>0</v>
      </c>
      <c r="D13" s="671">
        <f t="shared" si="1"/>
        <v>0</v>
      </c>
      <c r="E13" s="670">
        <v>0</v>
      </c>
      <c r="F13" s="672">
        <f t="shared" si="2"/>
        <v>0</v>
      </c>
      <c r="G13" s="44"/>
      <c r="H13" s="235">
        <f t="shared" si="5"/>
        <v>45</v>
      </c>
      <c r="I13" s="286"/>
      <c r="J13" s="670">
        <v>0</v>
      </c>
      <c r="K13" s="671">
        <f t="shared" si="3"/>
        <v>0</v>
      </c>
      <c r="L13" s="670">
        <v>0</v>
      </c>
      <c r="M13" s="672">
        <f t="shared" si="4"/>
        <v>0</v>
      </c>
    </row>
    <row r="14" spans="1:13" x14ac:dyDescent="0.2">
      <c r="A14" s="235">
        <f t="shared" si="0"/>
        <v>10</v>
      </c>
      <c r="B14" s="286"/>
      <c r="C14" s="670">
        <v>0</v>
      </c>
      <c r="D14" s="671">
        <f t="shared" si="1"/>
        <v>0</v>
      </c>
      <c r="E14" s="670">
        <v>0</v>
      </c>
      <c r="F14" s="672">
        <f t="shared" si="2"/>
        <v>0</v>
      </c>
      <c r="G14" s="44"/>
      <c r="H14" s="235">
        <f t="shared" si="5"/>
        <v>46</v>
      </c>
      <c r="I14" s="286"/>
      <c r="J14" s="670">
        <v>0</v>
      </c>
      <c r="K14" s="671">
        <f t="shared" si="3"/>
        <v>0</v>
      </c>
      <c r="L14" s="670">
        <v>0</v>
      </c>
      <c r="M14" s="672">
        <f t="shared" si="4"/>
        <v>0</v>
      </c>
    </row>
    <row r="15" spans="1:13" x14ac:dyDescent="0.2">
      <c r="A15" s="235">
        <f t="shared" si="0"/>
        <v>11</v>
      </c>
      <c r="B15" s="286"/>
      <c r="C15" s="670">
        <v>0</v>
      </c>
      <c r="D15" s="671">
        <f t="shared" si="1"/>
        <v>0</v>
      </c>
      <c r="E15" s="670">
        <v>0</v>
      </c>
      <c r="F15" s="672">
        <f t="shared" si="2"/>
        <v>0</v>
      </c>
      <c r="G15" s="44"/>
      <c r="H15" s="235">
        <f t="shared" si="5"/>
        <v>47</v>
      </c>
      <c r="I15" s="286"/>
      <c r="J15" s="670">
        <v>0</v>
      </c>
      <c r="K15" s="671">
        <f t="shared" si="3"/>
        <v>0</v>
      </c>
      <c r="L15" s="670">
        <v>0</v>
      </c>
      <c r="M15" s="672">
        <f t="shared" si="4"/>
        <v>0</v>
      </c>
    </row>
    <row r="16" spans="1:13" x14ac:dyDescent="0.2">
      <c r="A16" s="235">
        <f t="shared" si="0"/>
        <v>12</v>
      </c>
      <c r="B16" s="286"/>
      <c r="C16" s="670">
        <v>0</v>
      </c>
      <c r="D16" s="671">
        <f t="shared" si="1"/>
        <v>0</v>
      </c>
      <c r="E16" s="670">
        <v>0</v>
      </c>
      <c r="F16" s="672">
        <f t="shared" si="2"/>
        <v>0</v>
      </c>
      <c r="G16" s="44"/>
      <c r="H16" s="235">
        <f t="shared" si="5"/>
        <v>48</v>
      </c>
      <c r="I16" s="286"/>
      <c r="J16" s="670">
        <v>0</v>
      </c>
      <c r="K16" s="671">
        <f t="shared" si="3"/>
        <v>0</v>
      </c>
      <c r="L16" s="670">
        <v>0</v>
      </c>
      <c r="M16" s="672">
        <f t="shared" si="4"/>
        <v>0</v>
      </c>
    </row>
    <row r="17" spans="1:13" x14ac:dyDescent="0.2">
      <c r="A17" s="235">
        <f t="shared" si="0"/>
        <v>13</v>
      </c>
      <c r="B17" s="286"/>
      <c r="C17" s="670">
        <v>0</v>
      </c>
      <c r="D17" s="671">
        <f t="shared" si="1"/>
        <v>0</v>
      </c>
      <c r="E17" s="670">
        <v>0</v>
      </c>
      <c r="F17" s="672">
        <f t="shared" si="2"/>
        <v>0</v>
      </c>
      <c r="G17" s="44"/>
      <c r="H17" s="235">
        <f t="shared" si="5"/>
        <v>49</v>
      </c>
      <c r="I17" s="286"/>
      <c r="J17" s="670">
        <v>0</v>
      </c>
      <c r="K17" s="671">
        <f t="shared" si="3"/>
        <v>0</v>
      </c>
      <c r="L17" s="670">
        <v>0</v>
      </c>
      <c r="M17" s="672">
        <f t="shared" si="4"/>
        <v>0</v>
      </c>
    </row>
    <row r="18" spans="1:13" x14ac:dyDescent="0.2">
      <c r="A18" s="235">
        <f t="shared" si="0"/>
        <v>14</v>
      </c>
      <c r="B18" s="286"/>
      <c r="C18" s="670">
        <v>0</v>
      </c>
      <c r="D18" s="671">
        <f t="shared" si="1"/>
        <v>0</v>
      </c>
      <c r="E18" s="670">
        <v>0</v>
      </c>
      <c r="F18" s="672">
        <f t="shared" si="2"/>
        <v>0</v>
      </c>
      <c r="G18" s="44"/>
      <c r="H18" s="235">
        <f t="shared" si="5"/>
        <v>50</v>
      </c>
      <c r="I18" s="286"/>
      <c r="J18" s="670">
        <v>0</v>
      </c>
      <c r="K18" s="671">
        <f t="shared" si="3"/>
        <v>0</v>
      </c>
      <c r="L18" s="670">
        <v>0</v>
      </c>
      <c r="M18" s="672">
        <f t="shared" si="4"/>
        <v>0</v>
      </c>
    </row>
    <row r="19" spans="1:13" x14ac:dyDescent="0.2">
      <c r="A19" s="235">
        <f t="shared" si="0"/>
        <v>15</v>
      </c>
      <c r="B19" s="286"/>
      <c r="C19" s="670">
        <v>0</v>
      </c>
      <c r="D19" s="671">
        <f t="shared" si="1"/>
        <v>0</v>
      </c>
      <c r="E19" s="670">
        <v>0</v>
      </c>
      <c r="F19" s="672">
        <f t="shared" si="2"/>
        <v>0</v>
      </c>
      <c r="G19" s="44"/>
      <c r="H19" s="235">
        <f t="shared" si="5"/>
        <v>51</v>
      </c>
      <c r="I19" s="286"/>
      <c r="J19" s="670">
        <v>0</v>
      </c>
      <c r="K19" s="671">
        <f t="shared" si="3"/>
        <v>0</v>
      </c>
      <c r="L19" s="670">
        <v>0</v>
      </c>
      <c r="M19" s="672">
        <f t="shared" si="4"/>
        <v>0</v>
      </c>
    </row>
    <row r="20" spans="1:13" x14ac:dyDescent="0.2">
      <c r="A20" s="235">
        <f t="shared" si="0"/>
        <v>16</v>
      </c>
      <c r="B20" s="286"/>
      <c r="C20" s="670">
        <v>0</v>
      </c>
      <c r="D20" s="671">
        <f t="shared" si="1"/>
        <v>0</v>
      </c>
      <c r="E20" s="670">
        <v>0</v>
      </c>
      <c r="F20" s="672">
        <f t="shared" si="2"/>
        <v>0</v>
      </c>
      <c r="G20" s="44"/>
      <c r="H20" s="235">
        <f t="shared" si="5"/>
        <v>52</v>
      </c>
      <c r="I20" s="286"/>
      <c r="J20" s="670">
        <v>0</v>
      </c>
      <c r="K20" s="671">
        <f t="shared" si="3"/>
        <v>0</v>
      </c>
      <c r="L20" s="670">
        <v>0</v>
      </c>
      <c r="M20" s="672">
        <f t="shared" si="4"/>
        <v>0</v>
      </c>
    </row>
    <row r="21" spans="1:13" x14ac:dyDescent="0.2">
      <c r="A21" s="235">
        <f t="shared" si="0"/>
        <v>17</v>
      </c>
      <c r="B21" s="286"/>
      <c r="C21" s="670">
        <v>0</v>
      </c>
      <c r="D21" s="671">
        <f t="shared" si="1"/>
        <v>0</v>
      </c>
      <c r="E21" s="670">
        <v>0</v>
      </c>
      <c r="F21" s="672">
        <f t="shared" si="2"/>
        <v>0</v>
      </c>
      <c r="G21" s="237"/>
      <c r="H21" s="235">
        <f t="shared" si="5"/>
        <v>53</v>
      </c>
      <c r="I21" s="286"/>
      <c r="J21" s="670">
        <v>0</v>
      </c>
      <c r="K21" s="671">
        <f t="shared" si="3"/>
        <v>0</v>
      </c>
      <c r="L21" s="670">
        <v>0</v>
      </c>
      <c r="M21" s="672">
        <f t="shared" si="4"/>
        <v>0</v>
      </c>
    </row>
    <row r="22" spans="1:13" x14ac:dyDescent="0.2">
      <c r="A22" s="235">
        <f t="shared" si="0"/>
        <v>18</v>
      </c>
      <c r="B22" s="286"/>
      <c r="C22" s="670">
        <v>0</v>
      </c>
      <c r="D22" s="671">
        <f t="shared" si="1"/>
        <v>0</v>
      </c>
      <c r="E22" s="670">
        <v>0</v>
      </c>
      <c r="F22" s="672">
        <f t="shared" si="2"/>
        <v>0</v>
      </c>
      <c r="G22" s="237"/>
      <c r="H22" s="235">
        <f t="shared" si="5"/>
        <v>54</v>
      </c>
      <c r="I22" s="286"/>
      <c r="J22" s="670">
        <v>0</v>
      </c>
      <c r="K22" s="671">
        <f t="shared" si="3"/>
        <v>0</v>
      </c>
      <c r="L22" s="670">
        <v>0</v>
      </c>
      <c r="M22" s="672">
        <f t="shared" si="4"/>
        <v>0</v>
      </c>
    </row>
    <row r="23" spans="1:13" x14ac:dyDescent="0.2">
      <c r="A23" s="235">
        <f t="shared" si="0"/>
        <v>19</v>
      </c>
      <c r="B23" s="286"/>
      <c r="C23" s="670">
        <v>0</v>
      </c>
      <c r="D23" s="671">
        <f t="shared" si="1"/>
        <v>0</v>
      </c>
      <c r="E23" s="670">
        <v>0</v>
      </c>
      <c r="F23" s="672">
        <f t="shared" si="2"/>
        <v>0</v>
      </c>
      <c r="G23" s="237"/>
      <c r="H23" s="235">
        <f t="shared" si="5"/>
        <v>55</v>
      </c>
      <c r="I23" s="286"/>
      <c r="J23" s="670">
        <v>0</v>
      </c>
      <c r="K23" s="671">
        <f t="shared" si="3"/>
        <v>0</v>
      </c>
      <c r="L23" s="670">
        <v>0</v>
      </c>
      <c r="M23" s="672">
        <f t="shared" si="4"/>
        <v>0</v>
      </c>
    </row>
    <row r="24" spans="1:13" x14ac:dyDescent="0.2">
      <c r="A24" s="235">
        <f t="shared" si="0"/>
        <v>20</v>
      </c>
      <c r="B24" s="286"/>
      <c r="C24" s="670">
        <v>0</v>
      </c>
      <c r="D24" s="671">
        <f t="shared" si="1"/>
        <v>0</v>
      </c>
      <c r="E24" s="670">
        <v>0</v>
      </c>
      <c r="F24" s="672">
        <f t="shared" si="2"/>
        <v>0</v>
      </c>
      <c r="G24" s="44"/>
      <c r="H24" s="235">
        <f t="shared" si="5"/>
        <v>56</v>
      </c>
      <c r="I24" s="286"/>
      <c r="J24" s="670">
        <v>0</v>
      </c>
      <c r="K24" s="671">
        <f t="shared" si="3"/>
        <v>0</v>
      </c>
      <c r="L24" s="670">
        <v>0</v>
      </c>
      <c r="M24" s="672">
        <f t="shared" si="4"/>
        <v>0</v>
      </c>
    </row>
    <row r="25" spans="1:13" x14ac:dyDescent="0.2">
      <c r="A25" s="235">
        <f t="shared" si="0"/>
        <v>21</v>
      </c>
      <c r="B25" s="286"/>
      <c r="C25" s="670">
        <v>0</v>
      </c>
      <c r="D25" s="671">
        <f t="shared" si="1"/>
        <v>0</v>
      </c>
      <c r="E25" s="670">
        <v>0</v>
      </c>
      <c r="F25" s="672">
        <f t="shared" si="2"/>
        <v>0</v>
      </c>
      <c r="G25" s="44"/>
      <c r="H25" s="235">
        <f t="shared" si="5"/>
        <v>57</v>
      </c>
      <c r="I25" s="286"/>
      <c r="J25" s="670">
        <v>0</v>
      </c>
      <c r="K25" s="671">
        <f t="shared" si="3"/>
        <v>0</v>
      </c>
      <c r="L25" s="670">
        <v>0</v>
      </c>
      <c r="M25" s="672">
        <f t="shared" si="4"/>
        <v>0</v>
      </c>
    </row>
    <row r="26" spans="1:13" x14ac:dyDescent="0.2">
      <c r="A26" s="235">
        <f t="shared" si="0"/>
        <v>22</v>
      </c>
      <c r="B26" s="286"/>
      <c r="C26" s="670">
        <v>0</v>
      </c>
      <c r="D26" s="671">
        <f t="shared" si="1"/>
        <v>0</v>
      </c>
      <c r="E26" s="670">
        <v>0</v>
      </c>
      <c r="F26" s="672">
        <f t="shared" si="2"/>
        <v>0</v>
      </c>
      <c r="G26" s="44"/>
      <c r="H26" s="235">
        <f t="shared" si="5"/>
        <v>58</v>
      </c>
      <c r="I26" s="286"/>
      <c r="J26" s="670">
        <v>0</v>
      </c>
      <c r="K26" s="671">
        <f t="shared" si="3"/>
        <v>0</v>
      </c>
      <c r="L26" s="670">
        <v>0</v>
      </c>
      <c r="M26" s="672">
        <f t="shared" si="4"/>
        <v>0</v>
      </c>
    </row>
    <row r="27" spans="1:13" x14ac:dyDescent="0.2">
      <c r="A27" s="235">
        <f t="shared" si="0"/>
        <v>23</v>
      </c>
      <c r="B27" s="286"/>
      <c r="C27" s="670">
        <v>0</v>
      </c>
      <c r="D27" s="671">
        <f t="shared" si="1"/>
        <v>0</v>
      </c>
      <c r="E27" s="670">
        <v>0</v>
      </c>
      <c r="F27" s="672">
        <f t="shared" si="2"/>
        <v>0</v>
      </c>
      <c r="G27" s="44"/>
      <c r="H27" s="235">
        <f t="shared" si="5"/>
        <v>59</v>
      </c>
      <c r="I27" s="286"/>
      <c r="J27" s="670">
        <v>0</v>
      </c>
      <c r="K27" s="671">
        <f t="shared" si="3"/>
        <v>0</v>
      </c>
      <c r="L27" s="670">
        <v>0</v>
      </c>
      <c r="M27" s="672">
        <f t="shared" si="4"/>
        <v>0</v>
      </c>
    </row>
    <row r="28" spans="1:13" x14ac:dyDescent="0.2">
      <c r="A28" s="235">
        <f t="shared" si="0"/>
        <v>24</v>
      </c>
      <c r="B28" s="286"/>
      <c r="C28" s="670">
        <v>0</v>
      </c>
      <c r="D28" s="671">
        <f t="shared" si="1"/>
        <v>0</v>
      </c>
      <c r="E28" s="670">
        <v>0</v>
      </c>
      <c r="F28" s="672">
        <f t="shared" si="2"/>
        <v>0</v>
      </c>
      <c r="G28" s="44"/>
      <c r="H28" s="235">
        <f t="shared" si="5"/>
        <v>60</v>
      </c>
      <c r="I28" s="286"/>
      <c r="J28" s="670">
        <v>0</v>
      </c>
      <c r="K28" s="671">
        <f t="shared" si="3"/>
        <v>0</v>
      </c>
      <c r="L28" s="670">
        <v>0</v>
      </c>
      <c r="M28" s="672">
        <f t="shared" si="4"/>
        <v>0</v>
      </c>
    </row>
    <row r="29" spans="1:13" x14ac:dyDescent="0.2">
      <c r="A29" s="235">
        <f t="shared" si="0"/>
        <v>25</v>
      </c>
      <c r="B29" s="286"/>
      <c r="C29" s="670">
        <v>0</v>
      </c>
      <c r="D29" s="671">
        <f t="shared" si="1"/>
        <v>0</v>
      </c>
      <c r="E29" s="670">
        <v>0</v>
      </c>
      <c r="F29" s="672">
        <f t="shared" si="2"/>
        <v>0</v>
      </c>
      <c r="G29" s="44"/>
      <c r="H29" s="235">
        <f t="shared" si="5"/>
        <v>61</v>
      </c>
      <c r="I29" s="286"/>
      <c r="J29" s="670">
        <v>0</v>
      </c>
      <c r="K29" s="671">
        <f t="shared" si="3"/>
        <v>0</v>
      </c>
      <c r="L29" s="670">
        <v>0</v>
      </c>
      <c r="M29" s="672">
        <f t="shared" si="4"/>
        <v>0</v>
      </c>
    </row>
    <row r="30" spans="1:13" x14ac:dyDescent="0.2">
      <c r="A30" s="235">
        <f t="shared" si="0"/>
        <v>26</v>
      </c>
      <c r="B30" s="286"/>
      <c r="C30" s="670">
        <v>0</v>
      </c>
      <c r="D30" s="671">
        <f t="shared" si="1"/>
        <v>0</v>
      </c>
      <c r="E30" s="670">
        <v>0</v>
      </c>
      <c r="F30" s="672">
        <f t="shared" si="2"/>
        <v>0</v>
      </c>
      <c r="G30" s="44"/>
      <c r="H30" s="235">
        <f t="shared" si="5"/>
        <v>62</v>
      </c>
      <c r="I30" s="286"/>
      <c r="J30" s="670">
        <v>0</v>
      </c>
      <c r="K30" s="671">
        <f t="shared" si="3"/>
        <v>0</v>
      </c>
      <c r="L30" s="670">
        <v>0</v>
      </c>
      <c r="M30" s="672">
        <f t="shared" si="4"/>
        <v>0</v>
      </c>
    </row>
    <row r="31" spans="1:13" x14ac:dyDescent="0.2">
      <c r="A31" s="235">
        <f t="shared" si="0"/>
        <v>27</v>
      </c>
      <c r="B31" s="286"/>
      <c r="C31" s="670">
        <v>0</v>
      </c>
      <c r="D31" s="671">
        <f t="shared" si="1"/>
        <v>0</v>
      </c>
      <c r="E31" s="670">
        <v>0</v>
      </c>
      <c r="F31" s="672">
        <f t="shared" si="2"/>
        <v>0</v>
      </c>
      <c r="G31" s="44"/>
      <c r="H31" s="235">
        <f t="shared" si="5"/>
        <v>63</v>
      </c>
      <c r="I31" s="286"/>
      <c r="J31" s="670">
        <v>0</v>
      </c>
      <c r="K31" s="671">
        <f t="shared" si="3"/>
        <v>0</v>
      </c>
      <c r="L31" s="670">
        <v>0</v>
      </c>
      <c r="M31" s="672">
        <f t="shared" si="4"/>
        <v>0</v>
      </c>
    </row>
    <row r="32" spans="1:13" x14ac:dyDescent="0.2">
      <c r="A32" s="235">
        <f t="shared" si="0"/>
        <v>28</v>
      </c>
      <c r="B32" s="286"/>
      <c r="C32" s="670">
        <v>0</v>
      </c>
      <c r="D32" s="671">
        <f t="shared" si="1"/>
        <v>0</v>
      </c>
      <c r="E32" s="670">
        <v>0</v>
      </c>
      <c r="F32" s="672">
        <f t="shared" si="2"/>
        <v>0</v>
      </c>
      <c r="G32" s="44"/>
      <c r="H32" s="235">
        <f t="shared" si="5"/>
        <v>64</v>
      </c>
      <c r="I32" s="286"/>
      <c r="J32" s="670">
        <v>0</v>
      </c>
      <c r="K32" s="671">
        <f t="shared" si="3"/>
        <v>0</v>
      </c>
      <c r="L32" s="670">
        <v>0</v>
      </c>
      <c r="M32" s="672">
        <f t="shared" si="4"/>
        <v>0</v>
      </c>
    </row>
    <row r="33" spans="1:13" x14ac:dyDescent="0.2">
      <c r="A33" s="235">
        <f t="shared" si="0"/>
        <v>29</v>
      </c>
      <c r="B33" s="286"/>
      <c r="C33" s="670">
        <v>0</v>
      </c>
      <c r="D33" s="671">
        <f t="shared" si="1"/>
        <v>0</v>
      </c>
      <c r="E33" s="670">
        <v>0</v>
      </c>
      <c r="F33" s="672">
        <f t="shared" si="2"/>
        <v>0</v>
      </c>
      <c r="G33" s="44"/>
      <c r="H33" s="235">
        <f t="shared" si="5"/>
        <v>65</v>
      </c>
      <c r="I33" s="286"/>
      <c r="J33" s="670">
        <v>0</v>
      </c>
      <c r="K33" s="671">
        <f t="shared" si="3"/>
        <v>0</v>
      </c>
      <c r="L33" s="670">
        <v>0</v>
      </c>
      <c r="M33" s="672">
        <f t="shared" si="4"/>
        <v>0</v>
      </c>
    </row>
    <row r="34" spans="1:13" x14ac:dyDescent="0.2">
      <c r="A34" s="235">
        <f t="shared" si="0"/>
        <v>30</v>
      </c>
      <c r="B34" s="286"/>
      <c r="C34" s="670">
        <v>0</v>
      </c>
      <c r="D34" s="671">
        <f t="shared" si="1"/>
        <v>0</v>
      </c>
      <c r="E34" s="670">
        <v>0</v>
      </c>
      <c r="F34" s="672">
        <f t="shared" si="2"/>
        <v>0</v>
      </c>
      <c r="G34" s="44"/>
      <c r="H34" s="235">
        <f t="shared" si="5"/>
        <v>66</v>
      </c>
      <c r="I34" s="286"/>
      <c r="J34" s="670">
        <v>0</v>
      </c>
      <c r="K34" s="671">
        <f t="shared" si="3"/>
        <v>0</v>
      </c>
      <c r="L34" s="670">
        <v>0</v>
      </c>
      <c r="M34" s="672">
        <f t="shared" si="4"/>
        <v>0</v>
      </c>
    </row>
    <row r="35" spans="1:13" x14ac:dyDescent="0.2">
      <c r="A35" s="235">
        <f t="shared" si="0"/>
        <v>31</v>
      </c>
      <c r="B35" s="286"/>
      <c r="C35" s="670">
        <v>0</v>
      </c>
      <c r="D35" s="671">
        <f t="shared" si="1"/>
        <v>0</v>
      </c>
      <c r="E35" s="670">
        <v>0</v>
      </c>
      <c r="F35" s="672">
        <f t="shared" si="2"/>
        <v>0</v>
      </c>
      <c r="G35" s="44"/>
      <c r="H35" s="235">
        <f t="shared" si="5"/>
        <v>67</v>
      </c>
      <c r="I35" s="286"/>
      <c r="J35" s="670">
        <v>0</v>
      </c>
      <c r="K35" s="671">
        <f t="shared" si="3"/>
        <v>0</v>
      </c>
      <c r="L35" s="670">
        <v>0</v>
      </c>
      <c r="M35" s="672">
        <f t="shared" si="4"/>
        <v>0</v>
      </c>
    </row>
    <row r="36" spans="1:13" x14ac:dyDescent="0.2">
      <c r="A36" s="235">
        <f t="shared" si="0"/>
        <v>32</v>
      </c>
      <c r="B36" s="286"/>
      <c r="C36" s="670">
        <v>0</v>
      </c>
      <c r="D36" s="671">
        <f t="shared" si="1"/>
        <v>0</v>
      </c>
      <c r="E36" s="670">
        <v>0</v>
      </c>
      <c r="F36" s="672">
        <f t="shared" si="2"/>
        <v>0</v>
      </c>
      <c r="G36" s="44"/>
      <c r="H36" s="235">
        <f t="shared" si="5"/>
        <v>68</v>
      </c>
      <c r="I36" s="286"/>
      <c r="J36" s="670">
        <v>0</v>
      </c>
      <c r="K36" s="671">
        <f t="shared" si="3"/>
        <v>0</v>
      </c>
      <c r="L36" s="670">
        <v>0</v>
      </c>
      <c r="M36" s="672">
        <f t="shared" si="4"/>
        <v>0</v>
      </c>
    </row>
    <row r="37" spans="1:13" x14ac:dyDescent="0.2">
      <c r="A37" s="235">
        <f t="shared" si="0"/>
        <v>33</v>
      </c>
      <c r="B37" s="286"/>
      <c r="C37" s="670">
        <v>0</v>
      </c>
      <c r="D37" s="671">
        <f t="shared" si="1"/>
        <v>0</v>
      </c>
      <c r="E37" s="670">
        <v>0</v>
      </c>
      <c r="F37" s="672">
        <f t="shared" si="2"/>
        <v>0</v>
      </c>
      <c r="G37" s="44"/>
      <c r="H37" s="235">
        <f t="shared" si="5"/>
        <v>69</v>
      </c>
      <c r="I37" s="286"/>
      <c r="J37" s="670">
        <v>0</v>
      </c>
      <c r="K37" s="671">
        <f t="shared" si="3"/>
        <v>0</v>
      </c>
      <c r="L37" s="670">
        <v>0</v>
      </c>
      <c r="M37" s="672">
        <f t="shared" si="4"/>
        <v>0</v>
      </c>
    </row>
    <row r="38" spans="1:13" x14ac:dyDescent="0.2">
      <c r="A38" s="235">
        <f t="shared" si="0"/>
        <v>34</v>
      </c>
      <c r="B38" s="286"/>
      <c r="C38" s="670">
        <v>0</v>
      </c>
      <c r="D38" s="671">
        <f t="shared" si="1"/>
        <v>0</v>
      </c>
      <c r="E38" s="670">
        <v>0</v>
      </c>
      <c r="F38" s="672">
        <f t="shared" si="2"/>
        <v>0</v>
      </c>
      <c r="G38" s="44"/>
      <c r="H38" s="235">
        <f t="shared" si="5"/>
        <v>70</v>
      </c>
      <c r="I38" s="286"/>
      <c r="J38" s="670">
        <v>0</v>
      </c>
      <c r="K38" s="671">
        <f t="shared" si="3"/>
        <v>0</v>
      </c>
      <c r="L38" s="670">
        <v>0</v>
      </c>
      <c r="M38" s="672">
        <f t="shared" si="4"/>
        <v>0</v>
      </c>
    </row>
    <row r="39" spans="1:13" x14ac:dyDescent="0.2">
      <c r="A39" s="235">
        <f t="shared" si="0"/>
        <v>35</v>
      </c>
      <c r="B39" s="286"/>
      <c r="C39" s="670">
        <v>0</v>
      </c>
      <c r="D39" s="671">
        <f t="shared" si="1"/>
        <v>0</v>
      </c>
      <c r="E39" s="670">
        <v>0</v>
      </c>
      <c r="F39" s="672">
        <f t="shared" si="2"/>
        <v>0</v>
      </c>
      <c r="G39" s="44"/>
      <c r="H39" s="235">
        <f t="shared" si="5"/>
        <v>71</v>
      </c>
      <c r="I39" s="286"/>
      <c r="J39" s="670">
        <v>0</v>
      </c>
      <c r="K39" s="671">
        <f t="shared" si="3"/>
        <v>0</v>
      </c>
      <c r="L39" s="670">
        <v>0</v>
      </c>
      <c r="M39" s="672">
        <f t="shared" si="4"/>
        <v>0</v>
      </c>
    </row>
    <row r="40" spans="1:13" x14ac:dyDescent="0.2">
      <c r="A40" s="235">
        <f t="shared" si="0"/>
        <v>36</v>
      </c>
      <c r="B40" s="286"/>
      <c r="C40" s="670">
        <v>0</v>
      </c>
      <c r="D40" s="671">
        <f t="shared" si="1"/>
        <v>0</v>
      </c>
      <c r="E40" s="670">
        <v>0</v>
      </c>
      <c r="F40" s="672">
        <f t="shared" si="2"/>
        <v>0</v>
      </c>
      <c r="G40" s="44"/>
      <c r="H40" s="235">
        <f t="shared" si="5"/>
        <v>72</v>
      </c>
      <c r="I40" s="286"/>
      <c r="J40" s="670">
        <v>0</v>
      </c>
      <c r="K40" s="671">
        <f t="shared" si="3"/>
        <v>0</v>
      </c>
      <c r="L40" s="670">
        <v>0</v>
      </c>
      <c r="M40" s="672">
        <f t="shared" si="4"/>
        <v>0</v>
      </c>
    </row>
    <row r="41" spans="1:13" ht="15.75" thickBot="1" x14ac:dyDescent="0.25">
      <c r="A41" s="235">
        <f t="shared" si="0"/>
        <v>37</v>
      </c>
      <c r="B41" s="286"/>
      <c r="C41" s="670">
        <v>0</v>
      </c>
      <c r="D41" s="671">
        <f t="shared" si="1"/>
        <v>0</v>
      </c>
      <c r="E41" s="670">
        <v>0</v>
      </c>
      <c r="F41" s="672">
        <f t="shared" si="2"/>
        <v>0</v>
      </c>
      <c r="G41" s="44"/>
      <c r="H41" s="235">
        <f t="shared" si="5"/>
        <v>73</v>
      </c>
      <c r="I41" s="286"/>
      <c r="J41" s="670">
        <v>0</v>
      </c>
      <c r="K41" s="671">
        <f t="shared" si="3"/>
        <v>0</v>
      </c>
      <c r="L41" s="670">
        <v>0</v>
      </c>
      <c r="M41" s="672">
        <f t="shared" si="4"/>
        <v>0</v>
      </c>
    </row>
    <row r="42" spans="1:13" ht="16.5" thickTop="1" thickBot="1" x14ac:dyDescent="0.25">
      <c r="A42" s="238" t="s">
        <v>6</v>
      </c>
      <c r="B42" s="284"/>
      <c r="C42" s="673">
        <f>SUM(C5:C41)</f>
        <v>0</v>
      </c>
      <c r="D42" s="673">
        <f>SUM(D5:D41)</f>
        <v>0</v>
      </c>
      <c r="E42" s="673">
        <f>SUM(E5:E41)</f>
        <v>0</v>
      </c>
      <c r="F42" s="674">
        <f>SUM(F5:F41)</f>
        <v>0</v>
      </c>
      <c r="G42" s="63"/>
      <c r="H42" s="351" t="s">
        <v>6</v>
      </c>
      <c r="I42" s="352">
        <f>J42-M42</f>
        <v>0</v>
      </c>
      <c r="J42" s="673">
        <f>SUM(J5:J41)</f>
        <v>0</v>
      </c>
      <c r="K42" s="673">
        <f>SUM(K5:K41)</f>
        <v>0</v>
      </c>
      <c r="L42" s="673">
        <f>SUM(L5:L41)</f>
        <v>0</v>
      </c>
      <c r="M42" s="674">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46" type="noConversion"/>
  <printOptions horizontalCentered="1"/>
  <pageMargins left="0.74803149606299213" right="0.74803149606299213" top="0.78740157480314965" bottom="0.78740157480314965" header="0.51181102362204722" footer="0.51181102362204722"/>
  <pageSetup paperSize="9" scale="6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79"/>
  <sheetViews>
    <sheetView zoomScale="75" zoomScaleNormal="75" zoomScaleSheetLayoutView="75" workbookViewId="0">
      <selection activeCell="F3" sqref="F3"/>
    </sheetView>
  </sheetViews>
  <sheetFormatPr defaultRowHeight="15" x14ac:dyDescent="0.2"/>
  <cols>
    <col min="1" max="1" width="8.6640625" customWidth="1"/>
    <col min="2" max="2" width="13.88671875" customWidth="1"/>
    <col min="3" max="3" width="14" bestFit="1" customWidth="1"/>
    <col min="4" max="4" width="14.77734375" customWidth="1"/>
    <col min="5" max="5" width="28.109375" customWidth="1"/>
    <col min="6" max="6" width="7" customWidth="1"/>
    <col min="7" max="7" width="7.77734375" customWidth="1"/>
    <col min="8" max="8" width="12.109375" customWidth="1"/>
  </cols>
  <sheetData>
    <row r="1" spans="1:8" ht="18.75" thickTop="1" x14ac:dyDescent="0.2">
      <c r="A1" s="1246" t="s">
        <v>28</v>
      </c>
      <c r="B1" s="109"/>
      <c r="C1" s="109"/>
      <c r="D1" s="109"/>
      <c r="E1" s="109"/>
      <c r="F1" s="109"/>
      <c r="G1" s="109"/>
      <c r="H1" s="110"/>
    </row>
    <row r="2" spans="1:8" ht="15.75" x14ac:dyDescent="0.2">
      <c r="A2" s="151" t="s">
        <v>174</v>
      </c>
      <c r="B2" s="112"/>
      <c r="C2" s="112"/>
      <c r="D2" s="112"/>
      <c r="E2" s="244" t="s">
        <v>187</v>
      </c>
      <c r="F2" s="112"/>
      <c r="G2" s="112"/>
      <c r="H2" s="113"/>
    </row>
    <row r="3" spans="1:8" x14ac:dyDescent="0.2">
      <c r="A3" s="111"/>
      <c r="B3" s="1457" t="s">
        <v>27</v>
      </c>
      <c r="C3" s="1457"/>
      <c r="D3" s="897">
        <f>'Input Data'!$D$28</f>
        <v>0</v>
      </c>
      <c r="E3" s="114" t="s">
        <v>246</v>
      </c>
      <c r="F3" s="898">
        <f>'Input Data'!$D$6</f>
        <v>0</v>
      </c>
      <c r="G3" s="112"/>
      <c r="H3" s="113"/>
    </row>
    <row r="4" spans="1:8" x14ac:dyDescent="0.2">
      <c r="A4" s="115" t="s">
        <v>29</v>
      </c>
      <c r="B4" s="116" t="s">
        <v>4</v>
      </c>
      <c r="C4" s="112" t="s">
        <v>30</v>
      </c>
      <c r="D4" s="117" t="s">
        <v>29</v>
      </c>
      <c r="E4" s="116" t="s">
        <v>4</v>
      </c>
      <c r="F4" s="112" t="s">
        <v>30</v>
      </c>
      <c r="G4" s="112"/>
      <c r="H4" s="113"/>
    </row>
    <row r="5" spans="1:8" x14ac:dyDescent="0.2">
      <c r="A5" s="118" t="s">
        <v>31</v>
      </c>
      <c r="B5" s="119"/>
      <c r="C5" s="119"/>
      <c r="D5" s="120" t="s">
        <v>32</v>
      </c>
      <c r="E5" s="119"/>
      <c r="F5" s="1458"/>
      <c r="G5" s="1459"/>
      <c r="H5" s="1460"/>
    </row>
    <row r="6" spans="1:8" x14ac:dyDescent="0.2">
      <c r="A6" s="118" t="s">
        <v>33</v>
      </c>
      <c r="B6" s="119"/>
      <c r="C6" s="119"/>
      <c r="D6" s="120" t="s">
        <v>34</v>
      </c>
      <c r="E6" s="121"/>
      <c r="F6" s="1458"/>
      <c r="G6" s="1459"/>
      <c r="H6" s="1460"/>
    </row>
    <row r="7" spans="1:8" x14ac:dyDescent="0.2">
      <c r="A7" s="118" t="s">
        <v>35</v>
      </c>
      <c r="B7" s="121"/>
      <c r="C7" s="119"/>
      <c r="D7" s="120" t="s">
        <v>36</v>
      </c>
      <c r="E7" s="121"/>
      <c r="F7" s="1458"/>
      <c r="G7" s="1459"/>
      <c r="H7" s="1460"/>
    </row>
    <row r="8" spans="1:8" ht="15.75" thickBot="1" x14ac:dyDescent="0.25">
      <c r="A8" s="122"/>
      <c r="B8" s="123"/>
      <c r="C8" s="123"/>
      <c r="D8" s="123"/>
      <c r="E8" s="123"/>
      <c r="F8" s="123"/>
      <c r="G8" s="123"/>
      <c r="H8" s="124"/>
    </row>
    <row r="9" spans="1:8" ht="16.5" thickTop="1" thickBot="1" x14ac:dyDescent="0.25">
      <c r="A9" s="263"/>
      <c r="B9" s="263"/>
      <c r="C9" s="263"/>
      <c r="D9" s="263"/>
      <c r="E9" s="263"/>
      <c r="F9" s="263"/>
      <c r="G9" s="263"/>
      <c r="H9" s="263"/>
    </row>
    <row r="10" spans="1:8" ht="15.75" thickTop="1" x14ac:dyDescent="0.2">
      <c r="A10" s="260" t="s">
        <v>141</v>
      </c>
      <c r="B10" s="261"/>
      <c r="C10" s="261"/>
      <c r="D10" s="261"/>
      <c r="E10" s="261"/>
      <c r="F10" s="261"/>
      <c r="G10" s="261"/>
      <c r="H10" s="262"/>
    </row>
    <row r="11" spans="1:8" ht="30" x14ac:dyDescent="0.2">
      <c r="A11" s="691" t="s">
        <v>4</v>
      </c>
      <c r="B11" s="692" t="s">
        <v>37</v>
      </c>
      <c r="C11" s="693" t="s">
        <v>23</v>
      </c>
      <c r="D11" s="693" t="s">
        <v>38</v>
      </c>
      <c r="E11" s="694" t="s">
        <v>39</v>
      </c>
      <c r="F11" s="693" t="s">
        <v>9</v>
      </c>
      <c r="G11" s="695" t="s">
        <v>353</v>
      </c>
      <c r="H11" s="696" t="s">
        <v>40</v>
      </c>
    </row>
    <row r="12" spans="1:8" x14ac:dyDescent="0.2">
      <c r="A12" s="127"/>
      <c r="B12" s="128"/>
      <c r="C12" s="129"/>
      <c r="D12" s="129"/>
      <c r="E12" s="129"/>
      <c r="F12" s="708"/>
      <c r="G12" s="697"/>
      <c r="H12" s="680">
        <f t="shared" ref="H12:H21" si="0">F12*G12</f>
        <v>0</v>
      </c>
    </row>
    <row r="13" spans="1:8" x14ac:dyDescent="0.2">
      <c r="A13" s="130"/>
      <c r="B13" s="131"/>
      <c r="C13" s="132"/>
      <c r="D13" s="132"/>
      <c r="E13" s="132"/>
      <c r="F13" s="709"/>
      <c r="G13" s="698"/>
      <c r="H13" s="681">
        <f t="shared" si="0"/>
        <v>0</v>
      </c>
    </row>
    <row r="14" spans="1:8" x14ac:dyDescent="0.2">
      <c r="A14" s="133"/>
      <c r="B14" s="131"/>
      <c r="C14" s="132"/>
      <c r="D14" s="132"/>
      <c r="E14" s="132"/>
      <c r="F14" s="709"/>
      <c r="G14" s="698"/>
      <c r="H14" s="681">
        <f t="shared" si="0"/>
        <v>0</v>
      </c>
    </row>
    <row r="15" spans="1:8" x14ac:dyDescent="0.2">
      <c r="A15" s="133"/>
      <c r="B15" s="131"/>
      <c r="C15" s="132"/>
      <c r="D15" s="132"/>
      <c r="E15" s="132"/>
      <c r="F15" s="709"/>
      <c r="G15" s="698"/>
      <c r="H15" s="681">
        <f t="shared" si="0"/>
        <v>0</v>
      </c>
    </row>
    <row r="16" spans="1:8" x14ac:dyDescent="0.2">
      <c r="A16" s="133"/>
      <c r="B16" s="131"/>
      <c r="C16" s="132"/>
      <c r="D16" s="132"/>
      <c r="E16" s="132"/>
      <c r="F16" s="709"/>
      <c r="G16" s="698"/>
      <c r="H16" s="681">
        <f t="shared" si="0"/>
        <v>0</v>
      </c>
    </row>
    <row r="17" spans="1:8" x14ac:dyDescent="0.2">
      <c r="A17" s="133"/>
      <c r="B17" s="131"/>
      <c r="C17" s="132"/>
      <c r="D17" s="132"/>
      <c r="E17" s="132"/>
      <c r="F17" s="709"/>
      <c r="G17" s="698"/>
      <c r="H17" s="681">
        <f t="shared" si="0"/>
        <v>0</v>
      </c>
    </row>
    <row r="18" spans="1:8" x14ac:dyDescent="0.2">
      <c r="A18" s="133"/>
      <c r="B18" s="131"/>
      <c r="C18" s="132"/>
      <c r="D18" s="132"/>
      <c r="E18" s="132"/>
      <c r="F18" s="709"/>
      <c r="G18" s="698"/>
      <c r="H18" s="681">
        <f t="shared" si="0"/>
        <v>0</v>
      </c>
    </row>
    <row r="19" spans="1:8" x14ac:dyDescent="0.2">
      <c r="A19" s="133"/>
      <c r="B19" s="131"/>
      <c r="C19" s="132"/>
      <c r="D19" s="132"/>
      <c r="E19" s="132"/>
      <c r="F19" s="709"/>
      <c r="G19" s="698"/>
      <c r="H19" s="681">
        <f t="shared" si="0"/>
        <v>0</v>
      </c>
    </row>
    <row r="20" spans="1:8" x14ac:dyDescent="0.2">
      <c r="A20" s="133"/>
      <c r="B20" s="131"/>
      <c r="C20" s="132"/>
      <c r="D20" s="132"/>
      <c r="E20" s="132"/>
      <c r="F20" s="709"/>
      <c r="G20" s="699"/>
      <c r="H20" s="681">
        <f t="shared" si="0"/>
        <v>0</v>
      </c>
    </row>
    <row r="21" spans="1:8" ht="15.75" thickBot="1" x14ac:dyDescent="0.25">
      <c r="A21" s="134"/>
      <c r="B21" s="135"/>
      <c r="C21" s="136"/>
      <c r="D21" s="136"/>
      <c r="E21" s="136"/>
      <c r="F21" s="710"/>
      <c r="G21" s="700"/>
      <c r="H21" s="682">
        <f t="shared" si="0"/>
        <v>0</v>
      </c>
    </row>
    <row r="22" spans="1:8" x14ac:dyDescent="0.2">
      <c r="A22" s="137"/>
      <c r="B22" s="138"/>
      <c r="C22" s="138"/>
      <c r="D22" s="138"/>
      <c r="E22" s="138"/>
      <c r="F22" s="711"/>
      <c r="G22" s="701" t="s">
        <v>188</v>
      </c>
      <c r="H22" s="683">
        <f>SUM(H12:H21)</f>
        <v>0</v>
      </c>
    </row>
    <row r="23" spans="1:8" ht="15.75" thickBot="1" x14ac:dyDescent="0.25">
      <c r="A23" s="122"/>
      <c r="B23" s="123"/>
      <c r="C23" s="123"/>
      <c r="D23" s="123"/>
      <c r="E23" s="123"/>
      <c r="F23" s="712"/>
      <c r="G23" s="702" t="s">
        <v>286</v>
      </c>
      <c r="H23" s="684"/>
    </row>
    <row r="24" spans="1:8" ht="16.5" thickTop="1" thickBot="1" x14ac:dyDescent="0.25">
      <c r="A24" s="263"/>
      <c r="B24" s="263"/>
      <c r="C24" s="263"/>
      <c r="D24" s="263"/>
      <c r="E24" s="263"/>
      <c r="F24" s="713"/>
      <c r="G24" s="703"/>
      <c r="H24" s="687"/>
    </row>
    <row r="25" spans="1:8" ht="15.75" thickTop="1" x14ac:dyDescent="0.2">
      <c r="A25" s="260" t="s">
        <v>114</v>
      </c>
      <c r="B25" s="261"/>
      <c r="C25" s="261"/>
      <c r="D25" s="261"/>
      <c r="E25" s="261"/>
      <c r="F25" s="714"/>
      <c r="G25" s="704"/>
      <c r="H25" s="688"/>
    </row>
    <row r="26" spans="1:8" ht="30" x14ac:dyDescent="0.2">
      <c r="A26" s="139" t="s">
        <v>4</v>
      </c>
      <c r="B26" s="140" t="s">
        <v>37</v>
      </c>
      <c r="C26" s="141" t="s">
        <v>23</v>
      </c>
      <c r="D26" s="141" t="s">
        <v>38</v>
      </c>
      <c r="E26" s="142" t="s">
        <v>39</v>
      </c>
      <c r="F26" s="715" t="s">
        <v>9</v>
      </c>
      <c r="G26" s="705" t="s">
        <v>353</v>
      </c>
      <c r="H26" s="689" t="s">
        <v>40</v>
      </c>
    </row>
    <row r="27" spans="1:8" x14ac:dyDescent="0.2">
      <c r="A27" s="127"/>
      <c r="B27" s="128"/>
      <c r="C27" s="129"/>
      <c r="D27" s="129"/>
      <c r="E27" s="129"/>
      <c r="F27" s="708"/>
      <c r="G27" s="697"/>
      <c r="H27" s="680">
        <f t="shared" ref="H27:H37" si="1">F27*G27</f>
        <v>0</v>
      </c>
    </row>
    <row r="28" spans="1:8" x14ac:dyDescent="0.2">
      <c r="A28" s="130"/>
      <c r="B28" s="131"/>
      <c r="C28" s="132"/>
      <c r="D28" s="132"/>
      <c r="E28" s="132"/>
      <c r="F28" s="709"/>
      <c r="G28" s="698"/>
      <c r="H28" s="681">
        <f t="shared" si="1"/>
        <v>0</v>
      </c>
    </row>
    <row r="29" spans="1:8" x14ac:dyDescent="0.2">
      <c r="A29" s="133"/>
      <c r="B29" s="131"/>
      <c r="C29" s="132"/>
      <c r="D29" s="132"/>
      <c r="E29" s="132"/>
      <c r="F29" s="709"/>
      <c r="G29" s="698"/>
      <c r="H29" s="681">
        <f t="shared" si="1"/>
        <v>0</v>
      </c>
    </row>
    <row r="30" spans="1:8" x14ac:dyDescent="0.2">
      <c r="A30" s="133"/>
      <c r="B30" s="131"/>
      <c r="C30" s="132"/>
      <c r="D30" s="132"/>
      <c r="E30" s="132"/>
      <c r="F30" s="709"/>
      <c r="G30" s="698"/>
      <c r="H30" s="681">
        <f t="shared" si="1"/>
        <v>0</v>
      </c>
    </row>
    <row r="31" spans="1:8" x14ac:dyDescent="0.2">
      <c r="A31" s="133"/>
      <c r="B31" s="131"/>
      <c r="C31" s="132"/>
      <c r="D31" s="132"/>
      <c r="E31" s="132"/>
      <c r="F31" s="709"/>
      <c r="G31" s="698"/>
      <c r="H31" s="681">
        <f t="shared" si="1"/>
        <v>0</v>
      </c>
    </row>
    <row r="32" spans="1:8" x14ac:dyDescent="0.2">
      <c r="A32" s="133"/>
      <c r="B32" s="131"/>
      <c r="C32" s="132"/>
      <c r="D32" s="132"/>
      <c r="E32" s="132"/>
      <c r="F32" s="709"/>
      <c r="G32" s="698"/>
      <c r="H32" s="681">
        <f t="shared" si="1"/>
        <v>0</v>
      </c>
    </row>
    <row r="33" spans="1:8" x14ac:dyDescent="0.2">
      <c r="A33" s="133"/>
      <c r="B33" s="131"/>
      <c r="C33" s="132"/>
      <c r="D33" s="132"/>
      <c r="E33" s="132"/>
      <c r="F33" s="709"/>
      <c r="G33" s="698"/>
      <c r="H33" s="681">
        <f t="shared" si="1"/>
        <v>0</v>
      </c>
    </row>
    <row r="34" spans="1:8" x14ac:dyDescent="0.2">
      <c r="A34" s="133"/>
      <c r="B34" s="131"/>
      <c r="C34" s="132"/>
      <c r="D34" s="132"/>
      <c r="E34" s="132"/>
      <c r="F34" s="709"/>
      <c r="G34" s="698"/>
      <c r="H34" s="681">
        <f t="shared" si="1"/>
        <v>0</v>
      </c>
    </row>
    <row r="35" spans="1:8" x14ac:dyDescent="0.2">
      <c r="A35" s="133"/>
      <c r="B35" s="131"/>
      <c r="C35" s="132"/>
      <c r="D35" s="132"/>
      <c r="E35" s="132"/>
      <c r="F35" s="709"/>
      <c r="G35" s="698"/>
      <c r="H35" s="681">
        <f t="shared" si="1"/>
        <v>0</v>
      </c>
    </row>
    <row r="36" spans="1:8" x14ac:dyDescent="0.2">
      <c r="A36" s="133"/>
      <c r="B36" s="131"/>
      <c r="C36" s="132"/>
      <c r="D36" s="132"/>
      <c r="E36" s="132"/>
      <c r="F36" s="709"/>
      <c r="G36" s="698"/>
      <c r="H36" s="681">
        <f t="shared" si="1"/>
        <v>0</v>
      </c>
    </row>
    <row r="37" spans="1:8" ht="15.75" thickBot="1" x14ac:dyDescent="0.25">
      <c r="A37" s="134"/>
      <c r="B37" s="135"/>
      <c r="C37" s="136"/>
      <c r="D37" s="136"/>
      <c r="E37" s="136"/>
      <c r="F37" s="710"/>
      <c r="G37" s="706"/>
      <c r="H37" s="682">
        <f t="shared" si="1"/>
        <v>0</v>
      </c>
    </row>
    <row r="38" spans="1:8" x14ac:dyDescent="0.2">
      <c r="A38" s="137"/>
      <c r="B38" s="138"/>
      <c r="C38" s="138"/>
      <c r="D38" s="138"/>
      <c r="E38" s="138"/>
      <c r="F38" s="711"/>
      <c r="G38" s="701" t="s">
        <v>189</v>
      </c>
      <c r="H38" s="683">
        <f>SUM(H27:H37)</f>
        <v>0</v>
      </c>
    </row>
    <row r="39" spans="1:8" ht="15.75" thickBot="1" x14ac:dyDescent="0.25">
      <c r="A39" s="264"/>
      <c r="B39" s="265"/>
      <c r="C39" s="265"/>
      <c r="D39" s="265"/>
      <c r="E39" s="265"/>
      <c r="F39" s="716"/>
      <c r="G39" s="702" t="s">
        <v>286</v>
      </c>
      <c r="H39" s="684"/>
    </row>
    <row r="40" spans="1:8" ht="16.5" thickTop="1" thickBot="1" x14ac:dyDescent="0.25">
      <c r="A40" s="263"/>
      <c r="B40" s="263"/>
      <c r="C40" s="263"/>
      <c r="D40" s="263"/>
      <c r="E40" s="263"/>
      <c r="F40" s="713"/>
      <c r="G40" s="703"/>
      <c r="H40" s="687"/>
    </row>
    <row r="41" spans="1:8" ht="15.75" thickTop="1" x14ac:dyDescent="0.2">
      <c r="A41" s="260" t="s">
        <v>115</v>
      </c>
      <c r="B41" s="261"/>
      <c r="C41" s="261"/>
      <c r="D41" s="261"/>
      <c r="E41" s="261"/>
      <c r="F41" s="714"/>
      <c r="G41" s="704"/>
      <c r="H41" s="688"/>
    </row>
    <row r="42" spans="1:8" ht="30" x14ac:dyDescent="0.2">
      <c r="A42" s="139" t="s">
        <v>4</v>
      </c>
      <c r="B42" s="140" t="s">
        <v>37</v>
      </c>
      <c r="C42" s="141" t="s">
        <v>23</v>
      </c>
      <c r="D42" s="141" t="s">
        <v>38</v>
      </c>
      <c r="E42" s="142" t="s">
        <v>39</v>
      </c>
      <c r="F42" s="715" t="s">
        <v>9</v>
      </c>
      <c r="G42" s="705" t="s">
        <v>353</v>
      </c>
      <c r="H42" s="689" t="s">
        <v>40</v>
      </c>
    </row>
    <row r="43" spans="1:8" x14ac:dyDescent="0.2">
      <c r="A43" s="127"/>
      <c r="B43" s="128"/>
      <c r="C43" s="129"/>
      <c r="D43" s="129"/>
      <c r="E43" s="129"/>
      <c r="F43" s="708"/>
      <c r="G43" s="697"/>
      <c r="H43" s="680">
        <f t="shared" ref="H43:H56" si="2">F43*G43</f>
        <v>0</v>
      </c>
    </row>
    <row r="44" spans="1:8" x14ac:dyDescent="0.2">
      <c r="A44" s="130"/>
      <c r="B44" s="131"/>
      <c r="C44" s="132"/>
      <c r="D44" s="132"/>
      <c r="E44" s="132"/>
      <c r="F44" s="709"/>
      <c r="G44" s="698"/>
      <c r="H44" s="681">
        <f t="shared" si="2"/>
        <v>0</v>
      </c>
    </row>
    <row r="45" spans="1:8" x14ac:dyDescent="0.2">
      <c r="A45" s="133"/>
      <c r="B45" s="131"/>
      <c r="C45" s="132"/>
      <c r="D45" s="132"/>
      <c r="E45" s="132"/>
      <c r="F45" s="709"/>
      <c r="G45" s="698"/>
      <c r="H45" s="681">
        <f t="shared" si="2"/>
        <v>0</v>
      </c>
    </row>
    <row r="46" spans="1:8" x14ac:dyDescent="0.2">
      <c r="A46" s="133"/>
      <c r="B46" s="131"/>
      <c r="C46" s="132"/>
      <c r="D46" s="132"/>
      <c r="E46" s="132"/>
      <c r="F46" s="709"/>
      <c r="G46" s="698"/>
      <c r="H46" s="681">
        <f t="shared" si="2"/>
        <v>0</v>
      </c>
    </row>
    <row r="47" spans="1:8" x14ac:dyDescent="0.2">
      <c r="A47" s="133"/>
      <c r="B47" s="131"/>
      <c r="C47" s="132"/>
      <c r="D47" s="132"/>
      <c r="E47" s="132"/>
      <c r="F47" s="709"/>
      <c r="G47" s="698"/>
      <c r="H47" s="681">
        <f t="shared" si="2"/>
        <v>0</v>
      </c>
    </row>
    <row r="48" spans="1:8" x14ac:dyDescent="0.2">
      <c r="A48" s="133"/>
      <c r="B48" s="131"/>
      <c r="C48" s="132"/>
      <c r="D48" s="132"/>
      <c r="E48" s="132"/>
      <c r="F48" s="709"/>
      <c r="G48" s="698"/>
      <c r="H48" s="681">
        <f t="shared" si="2"/>
        <v>0</v>
      </c>
    </row>
    <row r="49" spans="1:8" x14ac:dyDescent="0.2">
      <c r="A49" s="133"/>
      <c r="B49" s="131"/>
      <c r="C49" s="132"/>
      <c r="D49" s="132"/>
      <c r="E49" s="132"/>
      <c r="F49" s="709"/>
      <c r="G49" s="698"/>
      <c r="H49" s="681">
        <f t="shared" si="2"/>
        <v>0</v>
      </c>
    </row>
    <row r="50" spans="1:8" x14ac:dyDescent="0.2">
      <c r="A50" s="133"/>
      <c r="B50" s="131"/>
      <c r="C50" s="132"/>
      <c r="D50" s="132"/>
      <c r="E50" s="132"/>
      <c r="F50" s="709"/>
      <c r="G50" s="698"/>
      <c r="H50" s="681">
        <f t="shared" si="2"/>
        <v>0</v>
      </c>
    </row>
    <row r="51" spans="1:8" x14ac:dyDescent="0.2">
      <c r="A51" s="133"/>
      <c r="B51" s="131"/>
      <c r="C51" s="132"/>
      <c r="D51" s="132"/>
      <c r="E51" s="132"/>
      <c r="F51" s="709"/>
      <c r="G51" s="698"/>
      <c r="H51" s="681">
        <f t="shared" si="2"/>
        <v>0</v>
      </c>
    </row>
    <row r="52" spans="1:8" x14ac:dyDescent="0.2">
      <c r="A52" s="133"/>
      <c r="B52" s="131"/>
      <c r="C52" s="132"/>
      <c r="D52" s="132"/>
      <c r="E52" s="132"/>
      <c r="F52" s="709"/>
      <c r="G52" s="698"/>
      <c r="H52" s="681">
        <f t="shared" si="2"/>
        <v>0</v>
      </c>
    </row>
    <row r="53" spans="1:8" x14ac:dyDescent="0.2">
      <c r="A53" s="133"/>
      <c r="B53" s="131"/>
      <c r="C53" s="132"/>
      <c r="D53" s="132"/>
      <c r="E53" s="132"/>
      <c r="F53" s="709"/>
      <c r="G53" s="698"/>
      <c r="H53" s="681">
        <f t="shared" si="2"/>
        <v>0</v>
      </c>
    </row>
    <row r="54" spans="1:8" x14ac:dyDescent="0.2">
      <c r="A54" s="133"/>
      <c r="B54" s="131"/>
      <c r="C54" s="132"/>
      <c r="D54" s="132"/>
      <c r="E54" s="132"/>
      <c r="F54" s="709"/>
      <c r="G54" s="698"/>
      <c r="H54" s="681">
        <f t="shared" si="2"/>
        <v>0</v>
      </c>
    </row>
    <row r="55" spans="1:8" x14ac:dyDescent="0.2">
      <c r="A55" s="133"/>
      <c r="B55" s="131"/>
      <c r="C55" s="132"/>
      <c r="D55" s="132"/>
      <c r="E55" s="132"/>
      <c r="F55" s="709"/>
      <c r="G55" s="698"/>
      <c r="H55" s="681">
        <f t="shared" si="2"/>
        <v>0</v>
      </c>
    </row>
    <row r="56" spans="1:8" ht="15.75" thickBot="1" x14ac:dyDescent="0.25">
      <c r="A56" s="134"/>
      <c r="B56" s="135"/>
      <c r="C56" s="136"/>
      <c r="D56" s="136"/>
      <c r="E56" s="136"/>
      <c r="F56" s="710"/>
      <c r="G56" s="706"/>
      <c r="H56" s="682">
        <f t="shared" si="2"/>
        <v>0</v>
      </c>
    </row>
    <row r="57" spans="1:8" x14ac:dyDescent="0.2">
      <c r="A57" s="137"/>
      <c r="B57" s="138"/>
      <c r="C57" s="138"/>
      <c r="D57" s="138"/>
      <c r="E57" s="138"/>
      <c r="F57" s="711"/>
      <c r="G57" s="701" t="s">
        <v>190</v>
      </c>
      <c r="H57" s="683">
        <f>SUM(H43:H56)</f>
        <v>0</v>
      </c>
    </row>
    <row r="58" spans="1:8" ht="15.75" thickBot="1" x14ac:dyDescent="0.25">
      <c r="A58" s="143"/>
      <c r="B58" s="144"/>
      <c r="C58" s="144"/>
      <c r="D58" s="144"/>
      <c r="E58" s="144"/>
      <c r="F58" s="717"/>
      <c r="G58" s="702" t="s">
        <v>286</v>
      </c>
      <c r="H58" s="684"/>
    </row>
    <row r="59" spans="1:8" ht="15.75" thickTop="1" x14ac:dyDescent="0.2">
      <c r="A59" s="125" t="s">
        <v>116</v>
      </c>
      <c r="B59" s="126"/>
      <c r="C59" s="126"/>
      <c r="D59" s="126"/>
      <c r="E59" s="126"/>
      <c r="F59" s="718"/>
      <c r="G59" s="707"/>
      <c r="H59" s="690"/>
    </row>
    <row r="60" spans="1:8" ht="30" x14ac:dyDescent="0.2">
      <c r="A60" s="139" t="s">
        <v>4</v>
      </c>
      <c r="B60" s="140" t="s">
        <v>37</v>
      </c>
      <c r="C60" s="141" t="s">
        <v>23</v>
      </c>
      <c r="D60" s="141" t="s">
        <v>38</v>
      </c>
      <c r="E60" s="142" t="s">
        <v>39</v>
      </c>
      <c r="F60" s="715" t="s">
        <v>9</v>
      </c>
      <c r="G60" s="705" t="s">
        <v>353</v>
      </c>
      <c r="H60" s="689" t="s">
        <v>40</v>
      </c>
    </row>
    <row r="61" spans="1:8" x14ac:dyDescent="0.2">
      <c r="A61" s="127"/>
      <c r="B61" s="128"/>
      <c r="C61" s="129"/>
      <c r="D61" s="129"/>
      <c r="E61" s="129"/>
      <c r="F61" s="708"/>
      <c r="G61" s="697"/>
      <c r="H61" s="680">
        <f t="shared" ref="H61:H74" si="3">F61*G61</f>
        <v>0</v>
      </c>
    </row>
    <row r="62" spans="1:8" x14ac:dyDescent="0.2">
      <c r="A62" s="130"/>
      <c r="B62" s="131"/>
      <c r="C62" s="132"/>
      <c r="D62" s="132"/>
      <c r="E62" s="132"/>
      <c r="F62" s="709"/>
      <c r="G62" s="698"/>
      <c r="H62" s="681">
        <f t="shared" si="3"/>
        <v>0</v>
      </c>
    </row>
    <row r="63" spans="1:8" x14ac:dyDescent="0.2">
      <c r="A63" s="133"/>
      <c r="B63" s="131"/>
      <c r="C63" s="132"/>
      <c r="D63" s="132"/>
      <c r="E63" s="132"/>
      <c r="F63" s="709"/>
      <c r="G63" s="698"/>
      <c r="H63" s="681">
        <f t="shared" si="3"/>
        <v>0</v>
      </c>
    </row>
    <row r="64" spans="1:8" x14ac:dyDescent="0.2">
      <c r="A64" s="133"/>
      <c r="B64" s="131"/>
      <c r="C64" s="132"/>
      <c r="D64" s="132"/>
      <c r="E64" s="132"/>
      <c r="F64" s="709"/>
      <c r="G64" s="698"/>
      <c r="H64" s="681">
        <f t="shared" si="3"/>
        <v>0</v>
      </c>
    </row>
    <row r="65" spans="1:8" x14ac:dyDescent="0.2">
      <c r="A65" s="133"/>
      <c r="B65" s="131"/>
      <c r="C65" s="132"/>
      <c r="D65" s="132"/>
      <c r="E65" s="132"/>
      <c r="F65" s="709"/>
      <c r="G65" s="698"/>
      <c r="H65" s="681">
        <f t="shared" si="3"/>
        <v>0</v>
      </c>
    </row>
    <row r="66" spans="1:8" x14ac:dyDescent="0.2">
      <c r="A66" s="133"/>
      <c r="B66" s="131"/>
      <c r="C66" s="132"/>
      <c r="D66" s="132"/>
      <c r="E66" s="132"/>
      <c r="F66" s="709"/>
      <c r="G66" s="698"/>
      <c r="H66" s="681">
        <f t="shared" si="3"/>
        <v>0</v>
      </c>
    </row>
    <row r="67" spans="1:8" x14ac:dyDescent="0.2">
      <c r="A67" s="133"/>
      <c r="B67" s="131"/>
      <c r="C67" s="132"/>
      <c r="D67" s="132"/>
      <c r="E67" s="132"/>
      <c r="F67" s="709"/>
      <c r="G67" s="698"/>
      <c r="H67" s="681">
        <f t="shared" si="3"/>
        <v>0</v>
      </c>
    </row>
    <row r="68" spans="1:8" x14ac:dyDescent="0.2">
      <c r="A68" s="133"/>
      <c r="B68" s="131"/>
      <c r="C68" s="132"/>
      <c r="D68" s="132"/>
      <c r="E68" s="132"/>
      <c r="F68" s="709"/>
      <c r="G68" s="698"/>
      <c r="H68" s="681">
        <f t="shared" si="3"/>
        <v>0</v>
      </c>
    </row>
    <row r="69" spans="1:8" x14ac:dyDescent="0.2">
      <c r="A69" s="133"/>
      <c r="B69" s="131"/>
      <c r="C69" s="132"/>
      <c r="D69" s="132"/>
      <c r="E69" s="132"/>
      <c r="F69" s="709"/>
      <c r="G69" s="698"/>
      <c r="H69" s="681">
        <f t="shared" si="3"/>
        <v>0</v>
      </c>
    </row>
    <row r="70" spans="1:8" x14ac:dyDescent="0.2">
      <c r="A70" s="133"/>
      <c r="B70" s="131"/>
      <c r="C70" s="132"/>
      <c r="D70" s="132"/>
      <c r="E70" s="132"/>
      <c r="F70" s="709"/>
      <c r="G70" s="698"/>
      <c r="H70" s="681">
        <f t="shared" si="3"/>
        <v>0</v>
      </c>
    </row>
    <row r="71" spans="1:8" x14ac:dyDescent="0.2">
      <c r="A71" s="133"/>
      <c r="B71" s="131"/>
      <c r="C71" s="132"/>
      <c r="D71" s="132"/>
      <c r="E71" s="132"/>
      <c r="F71" s="709"/>
      <c r="G71" s="698"/>
      <c r="H71" s="681">
        <f t="shared" si="3"/>
        <v>0</v>
      </c>
    </row>
    <row r="72" spans="1:8" x14ac:dyDescent="0.2">
      <c r="A72" s="133"/>
      <c r="B72" s="131"/>
      <c r="C72" s="132"/>
      <c r="D72" s="132"/>
      <c r="E72" s="132"/>
      <c r="F72" s="709"/>
      <c r="G72" s="698"/>
      <c r="H72" s="681">
        <f t="shared" si="3"/>
        <v>0</v>
      </c>
    </row>
    <row r="73" spans="1:8" x14ac:dyDescent="0.2">
      <c r="A73" s="133"/>
      <c r="B73" s="131"/>
      <c r="C73" s="132"/>
      <c r="D73" s="132"/>
      <c r="E73" s="132"/>
      <c r="F73" s="709"/>
      <c r="G73" s="698"/>
      <c r="H73" s="681">
        <f t="shared" si="3"/>
        <v>0</v>
      </c>
    </row>
    <row r="74" spans="1:8" ht="15.75" thickBot="1" x14ac:dyDescent="0.25">
      <c r="A74" s="134"/>
      <c r="B74" s="135"/>
      <c r="C74" s="136"/>
      <c r="D74" s="136"/>
      <c r="E74" s="136"/>
      <c r="F74" s="710"/>
      <c r="G74" s="706"/>
      <c r="H74" s="682">
        <f t="shared" si="3"/>
        <v>0</v>
      </c>
    </row>
    <row r="75" spans="1:8" x14ac:dyDescent="0.2">
      <c r="A75" s="137"/>
      <c r="B75" s="138"/>
      <c r="C75" s="138"/>
      <c r="D75" s="138"/>
      <c r="E75" s="138"/>
      <c r="F75" s="138"/>
      <c r="G75" s="602" t="s">
        <v>191</v>
      </c>
      <c r="H75" s="683">
        <f>SUM(H61:H74)</f>
        <v>0</v>
      </c>
    </row>
    <row r="76" spans="1:8" ht="15.75" thickBot="1" x14ac:dyDescent="0.25">
      <c r="A76" s="118"/>
      <c r="B76" s="120"/>
      <c r="C76" s="120"/>
      <c r="D76" s="120"/>
      <c r="E76" s="120"/>
      <c r="F76" s="120"/>
      <c r="G76" s="603" t="s">
        <v>286</v>
      </c>
      <c r="H76" s="684"/>
    </row>
    <row r="77" spans="1:8" ht="16.5" thickTop="1" thickBot="1" x14ac:dyDescent="0.25">
      <c r="A77" s="266"/>
      <c r="B77" s="267"/>
      <c r="C77" s="267"/>
      <c r="D77" s="267"/>
      <c r="E77" s="268"/>
      <c r="F77" s="268"/>
      <c r="G77" s="604" t="s">
        <v>173</v>
      </c>
      <c r="H77" s="685">
        <f>H57+H75</f>
        <v>0</v>
      </c>
    </row>
    <row r="78" spans="1:8" ht="16.5" thickTop="1" thickBot="1" x14ac:dyDescent="0.25">
      <c r="A78" s="345"/>
      <c r="B78" s="346"/>
      <c r="C78" s="346"/>
      <c r="D78" s="346"/>
      <c r="E78" s="346"/>
      <c r="F78" s="346"/>
      <c r="G78" s="605" t="s">
        <v>286</v>
      </c>
      <c r="H78" s="686">
        <f>H23+H39+H58+H76</f>
        <v>0</v>
      </c>
    </row>
    <row r="79"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46" type="noConversion"/>
  <printOptions horizontalCentered="1"/>
  <pageMargins left="0.74803149606299213" right="0.55118110236220474" top="0.78740157480314965" bottom="0.78740157480314965" header="0.51181102362204722" footer="0.51181102362204722"/>
  <pageSetup paperSize="9" scale="55"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73"/>
  <sheetViews>
    <sheetView view="pageBreakPreview" zoomScale="75" zoomScaleNormal="75" workbookViewId="0">
      <selection activeCell="E3" sqref="E3"/>
    </sheetView>
  </sheetViews>
  <sheetFormatPr defaultRowHeight="15" x14ac:dyDescent="0.2"/>
  <cols>
    <col min="1" max="1" width="11.33203125" customWidth="1"/>
    <col min="2" max="2" width="18.88671875" customWidth="1"/>
    <col min="3" max="3" width="11.77734375" customWidth="1"/>
    <col min="4" max="4" width="17.21875" customWidth="1"/>
    <col min="5" max="5" width="18.109375" customWidth="1"/>
    <col min="6" max="6" width="9" customWidth="1"/>
    <col min="7" max="7" width="8.33203125" customWidth="1"/>
    <col min="8" max="8" width="9.6640625" customWidth="1"/>
    <col min="9" max="9" width="11.6640625" customWidth="1"/>
    <col min="10" max="10" width="17.21875" bestFit="1" customWidth="1"/>
  </cols>
  <sheetData>
    <row r="1" spans="1:9" ht="18.75" thickTop="1" x14ac:dyDescent="0.2">
      <c r="A1" s="1246" t="s">
        <v>41</v>
      </c>
      <c r="B1" s="149"/>
      <c r="C1" s="149"/>
      <c r="D1" s="149"/>
      <c r="E1" s="149"/>
      <c r="F1" s="149"/>
      <c r="G1" s="149"/>
      <c r="H1" s="149"/>
      <c r="I1" s="150"/>
    </row>
    <row r="2" spans="1:9" ht="15.75" x14ac:dyDescent="0.2">
      <c r="A2" s="151" t="s">
        <v>174</v>
      </c>
      <c r="B2" s="90"/>
      <c r="C2" s="90"/>
      <c r="D2" s="90"/>
      <c r="E2" s="242" t="s">
        <v>187</v>
      </c>
      <c r="F2" s="90"/>
      <c r="G2" s="90"/>
      <c r="H2" s="90"/>
      <c r="I2" s="91"/>
    </row>
    <row r="3" spans="1:9" ht="16.5" thickBot="1" x14ac:dyDescent="0.25">
      <c r="A3" s="1461" t="s">
        <v>27</v>
      </c>
      <c r="B3" s="1462"/>
      <c r="C3" s="897">
        <f>'Input Data'!$D$28</f>
        <v>0</v>
      </c>
      <c r="D3" s="212" t="s">
        <v>246</v>
      </c>
      <c r="E3" s="898">
        <f>'Input Data'!$D$6</f>
        <v>0</v>
      </c>
      <c r="F3" s="213"/>
      <c r="G3" s="93"/>
      <c r="H3" s="93"/>
      <c r="I3" s="146"/>
    </row>
    <row r="4" spans="1:9" ht="16.5" thickTop="1" thickBot="1" x14ac:dyDescent="0.25">
      <c r="A4" s="620"/>
      <c r="B4" s="252"/>
      <c r="C4" s="253"/>
      <c r="D4" s="253"/>
      <c r="E4" s="253"/>
      <c r="F4" s="253"/>
      <c r="G4" s="101"/>
      <c r="H4" s="101"/>
      <c r="I4" s="621"/>
    </row>
    <row r="5" spans="1:9" ht="15.75" thickTop="1" x14ac:dyDescent="0.2">
      <c r="A5" s="108" t="s">
        <v>118</v>
      </c>
      <c r="B5" s="107"/>
      <c r="C5" s="107"/>
      <c r="D5" s="107"/>
      <c r="E5" s="107"/>
      <c r="F5" s="107"/>
      <c r="G5" s="107"/>
      <c r="H5" s="107"/>
      <c r="I5" s="106"/>
    </row>
    <row r="6" spans="1:9" ht="30" x14ac:dyDescent="0.2">
      <c r="A6" s="156" t="s">
        <v>42</v>
      </c>
      <c r="B6" s="160" t="s">
        <v>37</v>
      </c>
      <c r="C6" s="160" t="s">
        <v>23</v>
      </c>
      <c r="D6" s="160" t="s">
        <v>43</v>
      </c>
      <c r="E6" s="160" t="s">
        <v>44</v>
      </c>
      <c r="F6" s="160" t="s">
        <v>45</v>
      </c>
      <c r="G6" s="160" t="s">
        <v>184</v>
      </c>
      <c r="H6" s="160" t="s">
        <v>353</v>
      </c>
      <c r="I6" s="184" t="s">
        <v>40</v>
      </c>
    </row>
    <row r="7" spans="1:9" x14ac:dyDescent="0.2">
      <c r="A7" s="185"/>
      <c r="B7" s="186"/>
      <c r="C7" s="186"/>
      <c r="D7" s="186"/>
      <c r="E7" s="186"/>
      <c r="F7" s="288"/>
      <c r="G7" s="899">
        <f>IF('Input Data'!$H$44&lt;'Input Data'!$H$33,F7,F7-2)</f>
        <v>0</v>
      </c>
      <c r="H7" s="737"/>
      <c r="I7" s="719">
        <f t="shared" ref="I7:I16" si="0">G7*H7</f>
        <v>0</v>
      </c>
    </row>
    <row r="8" spans="1:9" x14ac:dyDescent="0.2">
      <c r="A8" s="164"/>
      <c r="B8" s="168"/>
      <c r="C8" s="168"/>
      <c r="D8" s="168"/>
      <c r="E8" s="168"/>
      <c r="F8" s="289"/>
      <c r="G8" s="287">
        <f>IF('Input Data'!$H$44&lt;'Input Data'!$H$33,F8,F8-2)</f>
        <v>0</v>
      </c>
      <c r="H8" s="738"/>
      <c r="I8" s="720">
        <f t="shared" si="0"/>
        <v>0</v>
      </c>
    </row>
    <row r="9" spans="1:9" x14ac:dyDescent="0.2">
      <c r="A9" s="164"/>
      <c r="B9" s="168"/>
      <c r="C9" s="168"/>
      <c r="D9" s="168"/>
      <c r="E9" s="168"/>
      <c r="F9" s="289"/>
      <c r="G9" s="287">
        <f>IF('Input Data'!$H$44&lt;'Input Data'!$H$33,F9,F9-2)</f>
        <v>0</v>
      </c>
      <c r="H9" s="738"/>
      <c r="I9" s="720">
        <f t="shared" si="0"/>
        <v>0</v>
      </c>
    </row>
    <row r="10" spans="1:9" x14ac:dyDescent="0.2">
      <c r="A10" s="164"/>
      <c r="B10" s="168"/>
      <c r="C10" s="168"/>
      <c r="D10" s="168"/>
      <c r="E10" s="168"/>
      <c r="F10" s="289"/>
      <c r="G10" s="287">
        <f>IF('Input Data'!$H$44&lt;'Input Data'!$H$33,F10,F10-2)</f>
        <v>0</v>
      </c>
      <c r="H10" s="738"/>
      <c r="I10" s="720">
        <f t="shared" si="0"/>
        <v>0</v>
      </c>
    </row>
    <row r="11" spans="1:9" x14ac:dyDescent="0.2">
      <c r="A11" s="164"/>
      <c r="B11" s="168"/>
      <c r="C11" s="168"/>
      <c r="D11" s="168"/>
      <c r="E11" s="168"/>
      <c r="F11" s="289"/>
      <c r="G11" s="287">
        <f>IF('Input Data'!$H$44&lt;'Input Data'!$H$33,F11,F11-2)</f>
        <v>0</v>
      </c>
      <c r="H11" s="738"/>
      <c r="I11" s="720">
        <f t="shared" si="0"/>
        <v>0</v>
      </c>
    </row>
    <row r="12" spans="1:9" x14ac:dyDescent="0.2">
      <c r="A12" s="164"/>
      <c r="B12" s="168"/>
      <c r="C12" s="168"/>
      <c r="D12" s="168"/>
      <c r="E12" s="168"/>
      <c r="F12" s="289"/>
      <c r="G12" s="287">
        <f>IF('Input Data'!$H$44&lt;'Input Data'!$H$33,F12,F12-2)</f>
        <v>0</v>
      </c>
      <c r="H12" s="738"/>
      <c r="I12" s="720">
        <f t="shared" si="0"/>
        <v>0</v>
      </c>
    </row>
    <row r="13" spans="1:9" x14ac:dyDescent="0.2">
      <c r="A13" s="164"/>
      <c r="B13" s="168"/>
      <c r="C13" s="168"/>
      <c r="D13" s="168"/>
      <c r="E13" s="168"/>
      <c r="F13" s="289"/>
      <c r="G13" s="287">
        <f>IF('Input Data'!$H$44&lt;'Input Data'!$H$33,F13,F13-2)</f>
        <v>0</v>
      </c>
      <c r="H13" s="738"/>
      <c r="I13" s="720">
        <f t="shared" si="0"/>
        <v>0</v>
      </c>
    </row>
    <row r="14" spans="1:9" x14ac:dyDescent="0.2">
      <c r="A14" s="164"/>
      <c r="B14" s="168"/>
      <c r="C14" s="168"/>
      <c r="D14" s="168"/>
      <c r="E14" s="168"/>
      <c r="F14" s="289"/>
      <c r="G14" s="287">
        <f>IF('Input Data'!$H$44&lt;'Input Data'!$H$33,F14,F14-2)</f>
        <v>0</v>
      </c>
      <c r="H14" s="738"/>
      <c r="I14" s="720">
        <f t="shared" si="0"/>
        <v>0</v>
      </c>
    </row>
    <row r="15" spans="1:9" x14ac:dyDescent="0.2">
      <c r="A15" s="164"/>
      <c r="B15" s="168"/>
      <c r="C15" s="168"/>
      <c r="D15" s="168"/>
      <c r="E15" s="168"/>
      <c r="F15" s="289"/>
      <c r="G15" s="287">
        <f>IF('Input Data'!$H$44&lt;'Input Data'!$H$33,F15,F15-2)</f>
        <v>0</v>
      </c>
      <c r="H15" s="738"/>
      <c r="I15" s="720">
        <f t="shared" si="0"/>
        <v>0</v>
      </c>
    </row>
    <row r="16" spans="1:9" ht="15.75" thickBot="1" x14ac:dyDescent="0.25">
      <c r="A16" s="190"/>
      <c r="B16" s="191"/>
      <c r="C16" s="191"/>
      <c r="D16" s="191"/>
      <c r="E16" s="191"/>
      <c r="F16" s="290"/>
      <c r="G16" s="900">
        <f>IF('Input Data'!$H$44&lt;'Input Data'!$H$33,F16,F16-2)</f>
        <v>0</v>
      </c>
      <c r="H16" s="739"/>
      <c r="I16" s="721">
        <f t="shared" si="0"/>
        <v>0</v>
      </c>
    </row>
    <row r="17" spans="1:9" x14ac:dyDescent="0.2">
      <c r="A17" s="353"/>
      <c r="B17" s="354"/>
      <c r="C17" s="354"/>
      <c r="D17" s="354"/>
      <c r="E17" s="354"/>
      <c r="F17" s="354"/>
      <c r="G17" s="354"/>
      <c r="H17" s="355" t="s">
        <v>178</v>
      </c>
      <c r="I17" s="722">
        <f>SUM(I7:I16)</f>
        <v>0</v>
      </c>
    </row>
    <row r="18" spans="1:9" ht="15.75" thickBot="1" x14ac:dyDescent="0.25">
      <c r="A18" s="145"/>
      <c r="B18" s="93"/>
      <c r="C18" s="93"/>
      <c r="D18" s="93"/>
      <c r="E18" s="93"/>
      <c r="F18" s="93"/>
      <c r="G18" s="93"/>
      <c r="H18" s="180" t="s">
        <v>286</v>
      </c>
      <c r="I18" s="723"/>
    </row>
    <row r="19" spans="1:9" ht="15.75" thickTop="1" x14ac:dyDescent="0.2">
      <c r="A19" s="243" t="s">
        <v>46</v>
      </c>
      <c r="B19" s="175"/>
      <c r="C19" s="175"/>
      <c r="D19" s="175"/>
      <c r="E19" s="175"/>
      <c r="F19" s="175"/>
      <c r="G19" s="175"/>
      <c r="H19" s="175"/>
      <c r="I19" s="724"/>
    </row>
    <row r="20" spans="1:9" x14ac:dyDescent="0.2">
      <c r="A20" s="178" t="s">
        <v>47</v>
      </c>
      <c r="B20" s="173" t="s">
        <v>48</v>
      </c>
      <c r="C20" s="214"/>
      <c r="D20" s="215"/>
      <c r="E20" s="90"/>
      <c r="F20" s="90"/>
      <c r="G20" s="173" t="s">
        <v>49</v>
      </c>
      <c r="H20" s="216"/>
      <c r="I20" s="725"/>
    </row>
    <row r="21" spans="1:9" x14ac:dyDescent="0.2">
      <c r="A21" s="178" t="s">
        <v>33</v>
      </c>
      <c r="B21" s="173" t="s">
        <v>48</v>
      </c>
      <c r="C21" s="214"/>
      <c r="D21" s="215"/>
      <c r="E21" s="281"/>
      <c r="F21" s="90"/>
      <c r="G21" s="173" t="s">
        <v>49</v>
      </c>
      <c r="H21" s="216"/>
      <c r="I21" s="726"/>
    </row>
    <row r="22" spans="1:9" x14ac:dyDescent="0.2">
      <c r="A22" s="178" t="s">
        <v>35</v>
      </c>
      <c r="B22" s="173" t="s">
        <v>48</v>
      </c>
      <c r="C22" s="214"/>
      <c r="D22" s="215"/>
      <c r="E22" s="90"/>
      <c r="F22" s="90"/>
      <c r="G22" s="173" t="s">
        <v>49</v>
      </c>
      <c r="H22" s="216"/>
      <c r="I22" s="725"/>
    </row>
    <row r="23" spans="1:9" ht="36" customHeight="1" x14ac:dyDescent="0.2">
      <c r="A23" s="156" t="s">
        <v>4</v>
      </c>
      <c r="B23" s="160" t="s">
        <v>37</v>
      </c>
      <c r="C23" s="160" t="s">
        <v>23</v>
      </c>
      <c r="D23" s="160" t="s">
        <v>50</v>
      </c>
      <c r="E23" s="160" t="s">
        <v>51</v>
      </c>
      <c r="F23" s="160" t="s">
        <v>175</v>
      </c>
      <c r="G23" s="160" t="s">
        <v>52</v>
      </c>
      <c r="H23" s="160" t="s">
        <v>353</v>
      </c>
      <c r="I23" s="727" t="s">
        <v>40</v>
      </c>
    </row>
    <row r="24" spans="1:9" x14ac:dyDescent="0.2">
      <c r="A24" s="185"/>
      <c r="B24" s="186"/>
      <c r="C24" s="186"/>
      <c r="D24" s="186"/>
      <c r="E24" s="186"/>
      <c r="F24" s="755"/>
      <c r="G24" s="288"/>
      <c r="H24" s="740"/>
      <c r="I24" s="719">
        <f>G24*H24+F24</f>
        <v>0</v>
      </c>
    </row>
    <row r="25" spans="1:9" x14ac:dyDescent="0.2">
      <c r="A25" s="164"/>
      <c r="B25" s="168"/>
      <c r="C25" s="168"/>
      <c r="D25" s="168"/>
      <c r="E25" s="168"/>
      <c r="F25" s="756"/>
      <c r="G25" s="289"/>
      <c r="H25" s="741"/>
      <c r="I25" s="720">
        <f t="shared" ref="I25:I33" si="1">G25*H25+F25</f>
        <v>0</v>
      </c>
    </row>
    <row r="26" spans="1:9" x14ac:dyDescent="0.2">
      <c r="A26" s="164"/>
      <c r="B26" s="168"/>
      <c r="C26" s="168"/>
      <c r="D26" s="168"/>
      <c r="E26" s="168"/>
      <c r="F26" s="756"/>
      <c r="G26" s="289"/>
      <c r="H26" s="741"/>
      <c r="I26" s="720">
        <f t="shared" si="1"/>
        <v>0</v>
      </c>
    </row>
    <row r="27" spans="1:9" x14ac:dyDescent="0.2">
      <c r="A27" s="164"/>
      <c r="B27" s="168"/>
      <c r="C27" s="168"/>
      <c r="D27" s="168"/>
      <c r="E27" s="168"/>
      <c r="F27" s="756"/>
      <c r="G27" s="289"/>
      <c r="H27" s="741"/>
      <c r="I27" s="720">
        <f t="shared" si="1"/>
        <v>0</v>
      </c>
    </row>
    <row r="28" spans="1:9" x14ac:dyDescent="0.2">
      <c r="A28" s="164"/>
      <c r="B28" s="168"/>
      <c r="C28" s="168"/>
      <c r="D28" s="168"/>
      <c r="E28" s="168"/>
      <c r="F28" s="756"/>
      <c r="G28" s="289"/>
      <c r="H28" s="741"/>
      <c r="I28" s="720">
        <f t="shared" si="1"/>
        <v>0</v>
      </c>
    </row>
    <row r="29" spans="1:9" x14ac:dyDescent="0.2">
      <c r="A29" s="164"/>
      <c r="B29" s="168"/>
      <c r="C29" s="168"/>
      <c r="D29" s="168"/>
      <c r="E29" s="168"/>
      <c r="F29" s="756"/>
      <c r="G29" s="289"/>
      <c r="H29" s="741"/>
      <c r="I29" s="720">
        <f t="shared" si="1"/>
        <v>0</v>
      </c>
    </row>
    <row r="30" spans="1:9" ht="15.75" customHeight="1" x14ac:dyDescent="0.2">
      <c r="A30" s="164"/>
      <c r="B30" s="168"/>
      <c r="C30" s="168"/>
      <c r="D30" s="168"/>
      <c r="E30" s="168"/>
      <c r="F30" s="756"/>
      <c r="G30" s="289"/>
      <c r="H30" s="741"/>
      <c r="I30" s="720">
        <f t="shared" si="1"/>
        <v>0</v>
      </c>
    </row>
    <row r="31" spans="1:9" x14ac:dyDescent="0.2">
      <c r="A31" s="164"/>
      <c r="B31" s="168"/>
      <c r="C31" s="168"/>
      <c r="D31" s="168"/>
      <c r="E31" s="168"/>
      <c r="F31" s="756"/>
      <c r="G31" s="289"/>
      <c r="H31" s="741"/>
      <c r="I31" s="720">
        <f t="shared" si="1"/>
        <v>0</v>
      </c>
    </row>
    <row r="32" spans="1:9" x14ac:dyDescent="0.2">
      <c r="A32" s="164"/>
      <c r="B32" s="168"/>
      <c r="C32" s="168"/>
      <c r="D32" s="168"/>
      <c r="E32" s="168"/>
      <c r="F32" s="756"/>
      <c r="G32" s="289"/>
      <c r="H32" s="741"/>
      <c r="I32" s="720">
        <f t="shared" si="1"/>
        <v>0</v>
      </c>
    </row>
    <row r="33" spans="1:9" ht="15.75" thickBot="1" x14ac:dyDescent="0.25">
      <c r="A33" s="190"/>
      <c r="B33" s="191"/>
      <c r="C33" s="191"/>
      <c r="D33" s="191"/>
      <c r="E33" s="191"/>
      <c r="F33" s="757"/>
      <c r="G33" s="290"/>
      <c r="H33" s="742"/>
      <c r="I33" s="728">
        <f t="shared" si="1"/>
        <v>0</v>
      </c>
    </row>
    <row r="34" spans="1:9" x14ac:dyDescent="0.2">
      <c r="A34" s="255"/>
      <c r="B34" s="256"/>
      <c r="C34" s="256"/>
      <c r="D34" s="256"/>
      <c r="E34" s="256"/>
      <c r="F34" s="256"/>
      <c r="G34" s="256"/>
      <c r="H34" s="257" t="s">
        <v>53</v>
      </c>
      <c r="I34" s="722">
        <f>SUM(I24:I33)</f>
        <v>0</v>
      </c>
    </row>
    <row r="35" spans="1:9" ht="15.75" thickBot="1" x14ac:dyDescent="0.25">
      <c r="A35" s="178"/>
      <c r="B35" s="114"/>
      <c r="C35" s="114"/>
      <c r="D35" s="114"/>
      <c r="E35" s="114"/>
      <c r="F35" s="114"/>
      <c r="G35" s="114"/>
      <c r="H35" s="180" t="s">
        <v>286</v>
      </c>
      <c r="I35" s="723"/>
    </row>
    <row r="36" spans="1:9" ht="15.75" thickTop="1" x14ac:dyDescent="0.2">
      <c r="A36" s="153" t="s">
        <v>403</v>
      </c>
      <c r="B36" s="154"/>
      <c r="C36" s="154"/>
      <c r="D36" s="154"/>
      <c r="E36" s="154"/>
      <c r="F36" s="154"/>
      <c r="G36" s="154"/>
      <c r="H36" s="154"/>
      <c r="I36" s="729"/>
    </row>
    <row r="37" spans="1:9" ht="30" x14ac:dyDescent="0.2">
      <c r="A37" s="156" t="s">
        <v>4</v>
      </c>
      <c r="B37" s="197" t="s">
        <v>37</v>
      </c>
      <c r="C37" s="157" t="s">
        <v>23</v>
      </c>
      <c r="D37" s="160" t="s">
        <v>54</v>
      </c>
      <c r="E37" s="160" t="s">
        <v>55</v>
      </c>
      <c r="F37" s="160"/>
      <c r="G37" s="160" t="s">
        <v>5</v>
      </c>
      <c r="H37" s="160" t="s">
        <v>10</v>
      </c>
      <c r="I37" s="727" t="s">
        <v>40</v>
      </c>
    </row>
    <row r="38" spans="1:9" x14ac:dyDescent="0.2">
      <c r="A38" s="217"/>
      <c r="B38" s="218"/>
      <c r="C38" s="218"/>
      <c r="D38" s="218"/>
      <c r="E38" s="218"/>
      <c r="F38" s="218"/>
      <c r="G38" s="743"/>
      <c r="H38" s="743"/>
      <c r="I38" s="730"/>
    </row>
    <row r="39" spans="1:9" x14ac:dyDescent="0.2">
      <c r="A39" s="219"/>
      <c r="B39" s="220"/>
      <c r="C39" s="220"/>
      <c r="D39" s="220"/>
      <c r="E39" s="220"/>
      <c r="F39" s="220"/>
      <c r="G39" s="744"/>
      <c r="H39" s="744"/>
      <c r="I39" s="731"/>
    </row>
    <row r="40" spans="1:9" x14ac:dyDescent="0.2">
      <c r="A40" s="219"/>
      <c r="B40" s="220"/>
      <c r="C40" s="220"/>
      <c r="D40" s="220"/>
      <c r="E40" s="220"/>
      <c r="F40" s="220"/>
      <c r="G40" s="744"/>
      <c r="H40" s="744"/>
      <c r="I40" s="731"/>
    </row>
    <row r="41" spans="1:9" x14ac:dyDescent="0.2">
      <c r="A41" s="219"/>
      <c r="B41" s="220"/>
      <c r="C41" s="220"/>
      <c r="D41" s="220"/>
      <c r="E41" s="220"/>
      <c r="F41" s="220"/>
      <c r="G41" s="744"/>
      <c r="H41" s="744"/>
      <c r="I41" s="731"/>
    </row>
    <row r="42" spans="1:9" x14ac:dyDescent="0.2">
      <c r="A42" s="219"/>
      <c r="B42" s="220"/>
      <c r="C42" s="220"/>
      <c r="D42" s="220"/>
      <c r="E42" s="220"/>
      <c r="F42" s="220"/>
      <c r="G42" s="744"/>
      <c r="H42" s="744"/>
      <c r="I42" s="731"/>
    </row>
    <row r="43" spans="1:9" x14ac:dyDescent="0.2">
      <c r="A43" s="219"/>
      <c r="B43" s="220"/>
      <c r="C43" s="220"/>
      <c r="D43" s="220"/>
      <c r="E43" s="220"/>
      <c r="F43" s="220"/>
      <c r="G43" s="744"/>
      <c r="H43" s="744"/>
      <c r="I43" s="731"/>
    </row>
    <row r="44" spans="1:9" x14ac:dyDescent="0.2">
      <c r="A44" s="219"/>
      <c r="B44" s="220"/>
      <c r="C44" s="220"/>
      <c r="D44" s="220"/>
      <c r="E44" s="220"/>
      <c r="F44" s="220"/>
      <c r="G44" s="744"/>
      <c r="H44" s="744"/>
      <c r="I44" s="731"/>
    </row>
    <row r="45" spans="1:9" ht="15.75" thickBot="1" x14ac:dyDescent="0.25">
      <c r="A45" s="221"/>
      <c r="B45" s="222"/>
      <c r="C45" s="222"/>
      <c r="D45" s="222"/>
      <c r="E45" s="222"/>
      <c r="F45" s="222"/>
      <c r="G45" s="745"/>
      <c r="H45" s="745"/>
      <c r="I45" s="732"/>
    </row>
    <row r="46" spans="1:9" x14ac:dyDescent="0.2">
      <c r="A46" s="255"/>
      <c r="B46" s="256"/>
      <c r="C46" s="256"/>
      <c r="D46" s="256"/>
      <c r="E46" s="256"/>
      <c r="F46" s="256"/>
      <c r="G46" s="746"/>
      <c r="H46" s="747" t="s">
        <v>56</v>
      </c>
      <c r="I46" s="722">
        <f>SUM(I38:I45)</f>
        <v>0</v>
      </c>
    </row>
    <row r="47" spans="1:9" ht="15.75" thickBot="1" x14ac:dyDescent="0.25">
      <c r="A47" s="89"/>
      <c r="B47" s="90"/>
      <c r="C47" s="90"/>
      <c r="D47" s="90"/>
      <c r="E47" s="90"/>
      <c r="F47" s="90"/>
      <c r="G47" s="748"/>
      <c r="H47" s="749" t="s">
        <v>286</v>
      </c>
      <c r="I47" s="733"/>
    </row>
    <row r="48" spans="1:9" ht="15.75" thickTop="1" x14ac:dyDescent="0.2">
      <c r="A48" s="153" t="s">
        <v>57</v>
      </c>
      <c r="B48" s="154"/>
      <c r="C48" s="154"/>
      <c r="D48" s="154"/>
      <c r="E48" s="154"/>
      <c r="F48" s="154"/>
      <c r="G48" s="750"/>
      <c r="H48" s="750"/>
      <c r="I48" s="729"/>
    </row>
    <row r="49" spans="1:9" ht="30" x14ac:dyDescent="0.2">
      <c r="A49" s="202" t="s">
        <v>4</v>
      </c>
      <c r="B49" s="197" t="s">
        <v>37</v>
      </c>
      <c r="C49" s="157" t="s">
        <v>23</v>
      </c>
      <c r="D49" s="210" t="s">
        <v>43</v>
      </c>
      <c r="E49" s="210" t="s">
        <v>44</v>
      </c>
      <c r="F49" s="210"/>
      <c r="G49" s="751" t="s">
        <v>58</v>
      </c>
      <c r="H49" s="751" t="s">
        <v>59</v>
      </c>
      <c r="I49" s="727" t="s">
        <v>40</v>
      </c>
    </row>
    <row r="50" spans="1:9" x14ac:dyDescent="0.2">
      <c r="A50" s="185"/>
      <c r="B50" s="187"/>
      <c r="C50" s="187"/>
      <c r="D50" s="186"/>
      <c r="E50" s="186"/>
      <c r="F50" s="186"/>
      <c r="G50" s="752"/>
      <c r="H50" s="752"/>
      <c r="I50" s="730"/>
    </row>
    <row r="51" spans="1:9" x14ac:dyDescent="0.2">
      <c r="A51" s="259"/>
      <c r="B51" s="165"/>
      <c r="C51" s="165"/>
      <c r="D51" s="168"/>
      <c r="E51" s="168"/>
      <c r="F51" s="168"/>
      <c r="G51" s="753"/>
      <c r="H51" s="753"/>
      <c r="I51" s="731"/>
    </row>
    <row r="52" spans="1:9" x14ac:dyDescent="0.2">
      <c r="A52" s="258"/>
      <c r="B52" s="165"/>
      <c r="C52" s="165"/>
      <c r="D52" s="168"/>
      <c r="E52" s="168"/>
      <c r="F52" s="168"/>
      <c r="G52" s="753"/>
      <c r="H52" s="753"/>
      <c r="I52" s="731"/>
    </row>
    <row r="53" spans="1:9" x14ac:dyDescent="0.2">
      <c r="A53" s="164"/>
      <c r="B53" s="165"/>
      <c r="C53" s="165"/>
      <c r="D53" s="168"/>
      <c r="E53" s="168"/>
      <c r="F53" s="168"/>
      <c r="G53" s="753"/>
      <c r="H53" s="753"/>
      <c r="I53" s="731"/>
    </row>
    <row r="54" spans="1:9" x14ac:dyDescent="0.2">
      <c r="A54" s="164"/>
      <c r="B54" s="165"/>
      <c r="C54" s="165"/>
      <c r="D54" s="168"/>
      <c r="E54" s="168"/>
      <c r="F54" s="168"/>
      <c r="G54" s="753"/>
      <c r="H54" s="753"/>
      <c r="I54" s="731"/>
    </row>
    <row r="55" spans="1:9" x14ac:dyDescent="0.2">
      <c r="A55" s="164"/>
      <c r="B55" s="165"/>
      <c r="C55" s="165"/>
      <c r="D55" s="168"/>
      <c r="E55" s="168"/>
      <c r="F55" s="168"/>
      <c r="G55" s="753"/>
      <c r="H55" s="753"/>
      <c r="I55" s="731"/>
    </row>
    <row r="56" spans="1:9" ht="15.75" thickBot="1" x14ac:dyDescent="0.25">
      <c r="A56" s="190"/>
      <c r="B56" s="192"/>
      <c r="C56" s="192"/>
      <c r="D56" s="191"/>
      <c r="E56" s="191"/>
      <c r="F56" s="191"/>
      <c r="G56" s="754"/>
      <c r="H56" s="754"/>
      <c r="I56" s="732"/>
    </row>
    <row r="57" spans="1:9" x14ac:dyDescent="0.2">
      <c r="A57" s="255"/>
      <c r="B57" s="256"/>
      <c r="C57" s="256"/>
      <c r="D57" s="256"/>
      <c r="E57" s="256"/>
      <c r="F57" s="256"/>
      <c r="G57" s="256"/>
      <c r="H57" s="257" t="s">
        <v>60</v>
      </c>
      <c r="I57" s="722">
        <f>SUM(I50:I56)</f>
        <v>0</v>
      </c>
    </row>
    <row r="58" spans="1:9" ht="15.75" thickBot="1" x14ac:dyDescent="0.25">
      <c r="A58" s="178"/>
      <c r="B58" s="114"/>
      <c r="C58" s="114"/>
      <c r="D58" s="114"/>
      <c r="E58" s="114"/>
      <c r="F58" s="114"/>
      <c r="G58" s="114"/>
      <c r="H58" s="180" t="s">
        <v>286</v>
      </c>
      <c r="I58" s="723"/>
    </row>
    <row r="59" spans="1:9" ht="16.5" thickTop="1" thickBot="1" x14ac:dyDescent="0.25">
      <c r="A59" s="178"/>
      <c r="B59" s="180"/>
      <c r="C59" s="180"/>
      <c r="D59" s="180"/>
      <c r="E59" s="180"/>
      <c r="F59" s="180"/>
      <c r="G59" s="180"/>
      <c r="H59" s="240"/>
      <c r="I59" s="734"/>
    </row>
    <row r="60" spans="1:9" ht="15.75" thickTop="1" x14ac:dyDescent="0.2">
      <c r="A60" s="176"/>
      <c r="B60" s="177"/>
      <c r="C60" s="177"/>
      <c r="D60" s="177"/>
      <c r="E60" s="177"/>
      <c r="F60" s="177"/>
      <c r="G60" s="177"/>
      <c r="H60" s="356" t="s">
        <v>176</v>
      </c>
      <c r="I60" s="735">
        <f>I34+I46+I57</f>
        <v>0</v>
      </c>
    </row>
    <row r="61" spans="1:9" ht="15.75" thickBot="1" x14ac:dyDescent="0.25">
      <c r="A61" s="179"/>
      <c r="B61" s="180"/>
      <c r="C61" s="180"/>
      <c r="D61" s="180"/>
      <c r="E61" s="180"/>
      <c r="F61" s="180"/>
      <c r="G61" s="180"/>
      <c r="H61" s="181"/>
      <c r="I61" s="736">
        <f>I18+I35+I47+I58</f>
        <v>0</v>
      </c>
    </row>
    <row r="62" spans="1:9" ht="15.75" thickTop="1" x14ac:dyDescent="0.2">
      <c r="I62" s="148"/>
    </row>
    <row r="63" spans="1:9" x14ac:dyDescent="0.2">
      <c r="I63" s="148"/>
    </row>
    <row r="64" spans="1:9" x14ac:dyDescent="0.2">
      <c r="I64" s="148"/>
    </row>
    <row r="65" spans="9:9" x14ac:dyDescent="0.2">
      <c r="I65" s="148"/>
    </row>
    <row r="66" spans="9:9" x14ac:dyDescent="0.2">
      <c r="I66" s="148"/>
    </row>
    <row r="67" spans="9:9" x14ac:dyDescent="0.2">
      <c r="I67" s="148"/>
    </row>
    <row r="68" spans="9:9" x14ac:dyDescent="0.2">
      <c r="I68" s="148"/>
    </row>
    <row r="69" spans="9:9" x14ac:dyDescent="0.2">
      <c r="I69" s="148"/>
    </row>
    <row r="70" spans="9:9" x14ac:dyDescent="0.2">
      <c r="I70" s="148"/>
    </row>
    <row r="71" spans="9:9" x14ac:dyDescent="0.2">
      <c r="I71" s="148"/>
    </row>
    <row r="72" spans="9:9" x14ac:dyDescent="0.2">
      <c r="I72" s="148"/>
    </row>
    <row r="73" spans="9:9" x14ac:dyDescent="0.2">
      <c r="I73" s="148"/>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46" type="noConversion"/>
  <printOptions horizontalCentered="1"/>
  <pageMargins left="0.55118110236220474" right="0.55118110236220474" top="0.82677165354330717" bottom="0.78740157480314965" header="0.51181102362204722" footer="0.51181102362204722"/>
  <pageSetup paperSize="9" scale="66" orientation="portrait" horizontalDpi="4294967293" verticalDpi="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election activeCell="C6" sqref="C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89"/>
      <c r="B1" s="902"/>
      <c r="C1" s="902"/>
      <c r="D1" s="990" t="s">
        <v>457</v>
      </c>
      <c r="E1" s="991"/>
      <c r="F1" s="991"/>
      <c r="G1" s="902"/>
      <c r="H1" s="902"/>
      <c r="I1" s="902"/>
      <c r="J1" s="902"/>
      <c r="K1" s="902"/>
      <c r="L1" s="902"/>
      <c r="M1" s="903" t="s">
        <v>458</v>
      </c>
      <c r="N1" s="992"/>
      <c r="O1" s="903"/>
    </row>
    <row r="2" spans="1:15" x14ac:dyDescent="0.2">
      <c r="A2" s="993"/>
      <c r="B2" s="905"/>
      <c r="C2" s="941"/>
      <c r="D2" s="941" t="s">
        <v>459</v>
      </c>
      <c r="E2" s="941"/>
      <c r="F2" s="941"/>
      <c r="G2" s="941"/>
      <c r="H2" s="941"/>
      <c r="I2" s="941"/>
      <c r="J2" s="941"/>
      <c r="K2" s="941"/>
      <c r="L2" s="941"/>
      <c r="M2" s="941"/>
      <c r="N2" s="905" t="s">
        <v>460</v>
      </c>
      <c r="O2" s="908"/>
    </row>
    <row r="3" spans="1:15" x14ac:dyDescent="0.2">
      <c r="A3" s="993"/>
      <c r="B3" s="905"/>
      <c r="C3" s="941"/>
      <c r="D3" s="941"/>
      <c r="E3" s="941"/>
      <c r="F3" s="941"/>
      <c r="G3" s="941"/>
      <c r="H3" s="941"/>
      <c r="I3" s="941"/>
      <c r="J3" s="941"/>
      <c r="K3" s="941"/>
      <c r="L3" s="941"/>
      <c r="M3" s="941"/>
      <c r="N3" s="941"/>
      <c r="O3" s="908"/>
    </row>
    <row r="4" spans="1:15" x14ac:dyDescent="0.2">
      <c r="A4" s="993"/>
      <c r="B4" s="905"/>
      <c r="C4" s="941"/>
      <c r="D4" s="941"/>
      <c r="E4" s="994" t="s">
        <v>461</v>
      </c>
      <c r="F4" s="941"/>
      <c r="G4" s="941"/>
      <c r="H4" s="941"/>
      <c r="I4" s="995" t="s">
        <v>407</v>
      </c>
      <c r="J4" s="996">
        <v>0</v>
      </c>
      <c r="K4" s="941"/>
      <c r="L4" s="941"/>
      <c r="M4" s="997" t="s">
        <v>462</v>
      </c>
      <c r="N4" s="941"/>
      <c r="O4" s="998"/>
    </row>
    <row r="5" spans="1:15" x14ac:dyDescent="0.2">
      <c r="A5" s="993"/>
      <c r="B5" s="905"/>
      <c r="C5" s="941"/>
      <c r="D5" s="941"/>
      <c r="E5" s="1465" t="s">
        <v>463</v>
      </c>
      <c r="F5" s="1466"/>
      <c r="G5" s="1467">
        <v>0</v>
      </c>
      <c r="H5" s="1468"/>
      <c r="I5" s="941"/>
      <c r="J5" s="941"/>
      <c r="K5" s="941"/>
      <c r="L5" s="941"/>
      <c r="M5" s="997" t="s">
        <v>464</v>
      </c>
      <c r="N5" s="1469"/>
      <c r="O5" s="1470"/>
    </row>
    <row r="6" spans="1:15" x14ac:dyDescent="0.2">
      <c r="A6" s="999" t="s">
        <v>465</v>
      </c>
      <c r="B6" s="905"/>
      <c r="C6" s="1000"/>
      <c r="D6" s="914" t="s">
        <v>407</v>
      </c>
      <c r="E6" s="924"/>
      <c r="F6" s="924"/>
      <c r="G6" s="924"/>
      <c r="H6" s="924"/>
      <c r="I6" s="924"/>
      <c r="J6" s="924"/>
      <c r="K6" s="924"/>
      <c r="L6" s="924"/>
      <c r="M6" s="924"/>
      <c r="N6" s="941"/>
      <c r="O6" s="908"/>
    </row>
    <row r="7" spans="1:15" x14ac:dyDescent="0.2">
      <c r="A7" s="999" t="s">
        <v>466</v>
      </c>
      <c r="B7" s="905"/>
      <c r="C7" s="995"/>
      <c r="D7" s="914" t="s">
        <v>407</v>
      </c>
      <c r="E7" s="924"/>
      <c r="F7" s="924"/>
      <c r="G7" s="924"/>
      <c r="H7" s="924"/>
      <c r="I7" s="924"/>
      <c r="J7" s="1001"/>
      <c r="K7" s="924"/>
      <c r="L7" s="924"/>
      <c r="M7" s="924"/>
      <c r="N7" s="941"/>
      <c r="O7" s="908"/>
    </row>
    <row r="8" spans="1:15" x14ac:dyDescent="0.2">
      <c r="A8" s="993"/>
      <c r="B8" s="905"/>
      <c r="C8" s="941"/>
      <c r="D8" s="905"/>
      <c r="E8" s="905"/>
      <c r="F8" s="905"/>
      <c r="G8" s="905"/>
      <c r="H8" s="905"/>
      <c r="I8" s="905"/>
      <c r="J8" s="1002"/>
      <c r="K8" s="905"/>
      <c r="L8" s="905"/>
      <c r="M8" s="905"/>
      <c r="N8" s="905"/>
      <c r="O8" s="908"/>
    </row>
    <row r="9" spans="1:15" x14ac:dyDescent="0.2">
      <c r="A9" s="999" t="s">
        <v>467</v>
      </c>
      <c r="B9" s="905"/>
      <c r="C9" s="914" t="s">
        <v>468</v>
      </c>
      <c r="D9" s="941"/>
      <c r="E9" s="941"/>
      <c r="F9" s="941"/>
      <c r="G9" s="941"/>
      <c r="H9" s="905"/>
      <c r="I9" s="905"/>
      <c r="J9" s="941"/>
      <c r="K9" s="941"/>
      <c r="L9" s="941"/>
      <c r="M9" s="941"/>
      <c r="N9" s="941"/>
      <c r="O9" s="908"/>
    </row>
    <row r="10" spans="1:15" x14ac:dyDescent="0.2">
      <c r="A10" s="1003" t="s">
        <v>469</v>
      </c>
      <c r="B10" s="1004"/>
      <c r="C10" s="1005"/>
      <c r="D10" s="1005"/>
      <c r="E10" s="1005"/>
      <c r="F10" s="1005"/>
      <c r="G10" s="1005"/>
      <c r="H10" s="1006" t="s">
        <v>470</v>
      </c>
      <c r="I10" s="1007"/>
      <c r="J10" s="1008" t="s">
        <v>471</v>
      </c>
      <c r="K10" s="975" t="s">
        <v>472</v>
      </c>
      <c r="L10" s="1009"/>
      <c r="M10" s="1010"/>
      <c r="N10" s="1011" t="s">
        <v>473</v>
      </c>
      <c r="O10" s="1012" t="s">
        <v>474</v>
      </c>
    </row>
    <row r="11" spans="1:15" x14ac:dyDescent="0.2">
      <c r="A11" s="1013"/>
      <c r="B11" s="1014"/>
      <c r="C11" s="1015"/>
      <c r="D11" s="1016" t="s">
        <v>475</v>
      </c>
      <c r="E11" s="1017"/>
      <c r="F11" s="1018" t="s">
        <v>476</v>
      </c>
      <c r="G11" s="1019"/>
      <c r="H11" s="957" t="s">
        <v>477</v>
      </c>
      <c r="I11" s="905"/>
      <c r="J11" s="1020" t="s">
        <v>478</v>
      </c>
      <c r="K11" s="1021" t="s">
        <v>479</v>
      </c>
      <c r="L11" s="1014" t="s">
        <v>480</v>
      </c>
      <c r="M11" s="1008" t="s">
        <v>481</v>
      </c>
      <c r="N11" s="1022" t="s">
        <v>482</v>
      </c>
      <c r="O11" s="1023" t="s">
        <v>483</v>
      </c>
    </row>
    <row r="12" spans="1:15" x14ac:dyDescent="0.2">
      <c r="A12" s="1024"/>
      <c r="B12" s="1471" t="s">
        <v>4</v>
      </c>
      <c r="C12" s="1472"/>
      <c r="D12" s="1025" t="s">
        <v>484</v>
      </c>
      <c r="E12" s="1026"/>
      <c r="F12" s="1027" t="s">
        <v>484</v>
      </c>
      <c r="G12" s="1026"/>
      <c r="H12" s="1471" t="s">
        <v>485</v>
      </c>
      <c r="I12" s="1473"/>
      <c r="J12" s="1028" t="s">
        <v>486</v>
      </c>
      <c r="K12" s="1029" t="s">
        <v>487</v>
      </c>
      <c r="L12" s="1027" t="s">
        <v>488</v>
      </c>
      <c r="M12" s="1030" t="s">
        <v>489</v>
      </c>
      <c r="N12" s="1028" t="s">
        <v>490</v>
      </c>
      <c r="O12" s="1031" t="s">
        <v>491</v>
      </c>
    </row>
    <row r="13" spans="1:15" x14ac:dyDescent="0.2">
      <c r="A13" s="1032" t="s">
        <v>492</v>
      </c>
      <c r="B13" s="1033"/>
      <c r="C13" s="1034"/>
      <c r="D13" s="1474"/>
      <c r="E13" s="1475"/>
      <c r="F13" s="1033"/>
      <c r="G13" s="1034"/>
      <c r="H13" s="1035"/>
      <c r="I13" s="1036"/>
      <c r="J13" s="1037"/>
      <c r="K13" s="1038"/>
      <c r="L13" s="1039"/>
      <c r="M13" s="1040"/>
      <c r="N13" s="1034"/>
      <c r="O13" s="1041"/>
    </row>
    <row r="14" spans="1:15" x14ac:dyDescent="0.2">
      <c r="A14" s="1042" t="s">
        <v>493</v>
      </c>
      <c r="B14" s="1043"/>
      <c r="C14" s="936"/>
      <c r="D14" s="1029"/>
      <c r="E14" s="1044"/>
      <c r="F14" s="1043"/>
      <c r="G14" s="936"/>
      <c r="H14" s="1045"/>
      <c r="I14" s="1046"/>
      <c r="J14" s="1047"/>
      <c r="K14" s="1048"/>
      <c r="L14" s="1048"/>
      <c r="M14" s="1049"/>
      <c r="N14" s="1028"/>
      <c r="O14" s="1050"/>
    </row>
    <row r="15" spans="1:15" x14ac:dyDescent="0.2">
      <c r="A15" s="1051"/>
      <c r="B15" s="1052"/>
      <c r="C15" s="905"/>
      <c r="D15" s="1022"/>
      <c r="E15" s="911"/>
      <c r="F15" s="1052"/>
      <c r="G15" s="905"/>
      <c r="H15" s="905"/>
      <c r="I15" s="905"/>
      <c r="J15" s="1000" t="s">
        <v>385</v>
      </c>
      <c r="K15" s="1022" t="s">
        <v>387</v>
      </c>
      <c r="L15" s="1000" t="s">
        <v>389</v>
      </c>
      <c r="M15" s="1022" t="s">
        <v>391</v>
      </c>
      <c r="N15" s="905"/>
      <c r="O15" s="1053" t="s">
        <v>9</v>
      </c>
    </row>
    <row r="16" spans="1:15" ht="15.75" thickBot="1" x14ac:dyDescent="0.25">
      <c r="A16" s="993" t="s">
        <v>494</v>
      </c>
      <c r="B16" s="1052"/>
      <c r="C16" s="905"/>
      <c r="D16" s="1022"/>
      <c r="E16" s="911"/>
      <c r="F16" s="1052"/>
      <c r="G16" s="905"/>
      <c r="H16" s="905"/>
      <c r="I16" s="905"/>
      <c r="J16" s="914" t="s">
        <v>495</v>
      </c>
      <c r="K16" s="905"/>
      <c r="L16" s="928"/>
      <c r="M16" s="914"/>
      <c r="N16" s="905"/>
      <c r="O16" s="1054">
        <f>J13+J14+K13+K14+L13+L14+M13+M14</f>
        <v>0</v>
      </c>
    </row>
    <row r="17" spans="1:15" x14ac:dyDescent="0.2">
      <c r="A17" s="993" t="s">
        <v>496</v>
      </c>
      <c r="B17" s="1052"/>
      <c r="C17" s="905"/>
      <c r="D17" s="1022"/>
      <c r="E17" s="1055"/>
      <c r="F17" s="1052"/>
      <c r="G17" s="905"/>
      <c r="H17" s="905"/>
      <c r="I17" s="905"/>
      <c r="J17" s="1022"/>
      <c r="K17" s="1056"/>
      <c r="L17" s="1057"/>
      <c r="M17" s="1058"/>
      <c r="N17" s="1059" t="s">
        <v>497</v>
      </c>
      <c r="O17" s="1060" t="s">
        <v>9</v>
      </c>
    </row>
    <row r="18" spans="1:15" ht="15.75" thickBot="1" x14ac:dyDescent="0.25">
      <c r="A18" s="1061" t="s">
        <v>498</v>
      </c>
      <c r="B18" s="1062"/>
      <c r="C18" s="986"/>
      <c r="D18" s="1063"/>
      <c r="E18" s="1064"/>
      <c r="F18" s="1062"/>
      <c r="G18" s="986"/>
      <c r="H18" s="986"/>
      <c r="I18" s="986"/>
      <c r="J18" s="1063"/>
      <c r="K18" s="1065" t="s">
        <v>499</v>
      </c>
      <c r="L18" s="1064"/>
      <c r="M18" s="1063"/>
      <c r="N18" s="1066">
        <v>0</v>
      </c>
      <c r="O18" s="1067"/>
    </row>
    <row r="19" spans="1:15" ht="15.75" thickTop="1" x14ac:dyDescent="0.2">
      <c r="A19" s="993"/>
      <c r="B19" s="1052"/>
      <c r="C19" s="905"/>
      <c r="D19" s="1022"/>
      <c r="E19" s="1055"/>
      <c r="F19" s="1052"/>
      <c r="G19" s="905"/>
      <c r="H19" s="905"/>
      <c r="I19" s="905"/>
      <c r="J19" s="1022"/>
      <c r="K19" s="1052"/>
      <c r="L19" s="1055"/>
      <c r="M19" s="1022"/>
      <c r="N19" s="1022"/>
      <c r="O19" s="1068"/>
    </row>
    <row r="20" spans="1:15" x14ac:dyDescent="0.2">
      <c r="A20" s="1003" t="s">
        <v>500</v>
      </c>
      <c r="B20" s="1005"/>
      <c r="C20" s="1004"/>
      <c r="D20" s="1005"/>
      <c r="E20" s="1005"/>
      <c r="F20" s="1005"/>
      <c r="G20" s="1005"/>
      <c r="H20" s="1005"/>
      <c r="I20" s="1005"/>
      <c r="J20" s="1005"/>
      <c r="K20" s="1005"/>
      <c r="L20" s="1005"/>
      <c r="M20" s="1005"/>
      <c r="N20" s="1005"/>
      <c r="O20" s="1069"/>
    </row>
    <row r="21" spans="1:15" x14ac:dyDescent="0.2">
      <c r="A21" s="1070"/>
      <c r="B21" s="1004" t="s">
        <v>501</v>
      </c>
      <c r="C21" s="936"/>
      <c r="D21" s="1005"/>
      <c r="E21" s="1005"/>
      <c r="F21" s="1005"/>
      <c r="G21" s="1005"/>
      <c r="H21" s="1071"/>
      <c r="I21" s="1004" t="s">
        <v>502</v>
      </c>
      <c r="J21" s="1005"/>
      <c r="K21" s="1004"/>
      <c r="L21" s="1005"/>
      <c r="M21" s="1072" t="s">
        <v>503</v>
      </c>
      <c r="N21" s="975"/>
      <c r="O21" s="1073"/>
    </row>
    <row r="22" spans="1:15" x14ac:dyDescent="0.2">
      <c r="A22" s="1074" t="s">
        <v>504</v>
      </c>
      <c r="B22" s="1026"/>
      <c r="C22" s="1075"/>
      <c r="D22" s="1076" t="s">
        <v>505</v>
      </c>
      <c r="E22" s="1026"/>
      <c r="F22" s="1028"/>
      <c r="G22" s="1028"/>
      <c r="H22" s="1077" t="s">
        <v>506</v>
      </c>
      <c r="I22" s="1005"/>
      <c r="J22" s="1005"/>
      <c r="K22" s="1078" t="s">
        <v>507</v>
      </c>
      <c r="L22" s="1005"/>
      <c r="M22" s="1079" t="s">
        <v>508</v>
      </c>
      <c r="N22" s="1080" t="s">
        <v>499</v>
      </c>
      <c r="O22" s="1081"/>
    </row>
    <row r="23" spans="1:15" x14ac:dyDescent="0.2">
      <c r="A23" s="1042" t="s">
        <v>487</v>
      </c>
      <c r="B23" s="1076" t="s">
        <v>4</v>
      </c>
      <c r="C23" s="1026"/>
      <c r="D23" s="1076" t="s">
        <v>487</v>
      </c>
      <c r="E23" s="1026"/>
      <c r="F23" s="1082" t="s">
        <v>4</v>
      </c>
      <c r="G23" s="1028"/>
      <c r="H23" s="1476" t="s">
        <v>487</v>
      </c>
      <c r="I23" s="1477"/>
      <c r="J23" s="1082" t="s">
        <v>4</v>
      </c>
      <c r="K23" s="1082" t="s">
        <v>487</v>
      </c>
      <c r="L23" s="1082" t="s">
        <v>4</v>
      </c>
      <c r="M23" s="1083" t="s">
        <v>487</v>
      </c>
      <c r="N23" s="1084" t="s">
        <v>497</v>
      </c>
      <c r="O23" s="1085" t="s">
        <v>509</v>
      </c>
    </row>
    <row r="24" spans="1:15" x14ac:dyDescent="0.2">
      <c r="A24" s="1086"/>
      <c r="B24" s="1087"/>
      <c r="C24" s="924"/>
      <c r="D24" s="1088"/>
      <c r="E24" s="1089"/>
      <c r="F24" s="1087"/>
      <c r="G24" s="924"/>
      <c r="H24" s="1090"/>
      <c r="I24" s="1091"/>
      <c r="J24" s="1092"/>
      <c r="K24" s="1087"/>
      <c r="L24" s="1092"/>
      <c r="M24" s="1093"/>
      <c r="N24" s="1094"/>
      <c r="O24" s="1095"/>
    </row>
    <row r="25" spans="1:15" x14ac:dyDescent="0.2">
      <c r="A25" s="1086"/>
      <c r="B25" s="1087"/>
      <c r="C25" s="924"/>
      <c r="D25" s="1088"/>
      <c r="E25" s="1089"/>
      <c r="F25" s="1087"/>
      <c r="G25" s="924"/>
      <c r="H25" s="1090"/>
      <c r="I25" s="1091"/>
      <c r="J25" s="1092"/>
      <c r="K25" s="1087"/>
      <c r="L25" s="1092"/>
      <c r="M25" s="1093"/>
      <c r="N25" s="1094"/>
      <c r="O25" s="1095"/>
    </row>
    <row r="26" spans="1:15" x14ac:dyDescent="0.2">
      <c r="A26" s="1096"/>
      <c r="B26" s="1043"/>
      <c r="C26" s="936"/>
      <c r="D26" s="1097"/>
      <c r="E26" s="1098"/>
      <c r="F26" s="1043"/>
      <c r="G26" s="936"/>
      <c r="H26" s="1090"/>
      <c r="I26" s="1046"/>
      <c r="J26" s="1099"/>
      <c r="K26" s="1043"/>
      <c r="L26" s="1099"/>
      <c r="M26" s="1100"/>
      <c r="N26" s="1028"/>
      <c r="O26" s="1101"/>
    </row>
    <row r="27" spans="1:15" ht="15.75" thickBot="1" x14ac:dyDescent="0.25">
      <c r="A27" s="1102"/>
      <c r="B27" s="1103"/>
      <c r="C27" s="1103"/>
      <c r="D27" s="1103"/>
      <c r="E27" s="1103"/>
      <c r="F27" s="1103"/>
      <c r="G27" s="1103"/>
      <c r="H27" s="1104"/>
      <c r="I27" s="1103"/>
      <c r="J27" s="1103"/>
      <c r="K27" s="1103"/>
      <c r="L27" s="1105" t="s">
        <v>510</v>
      </c>
      <c r="M27" s="1106"/>
      <c r="N27" s="1107"/>
      <c r="O27" s="1108"/>
    </row>
    <row r="28" spans="1:15" ht="15.75" thickTop="1" x14ac:dyDescent="0.2">
      <c r="A28" s="993"/>
      <c r="B28" s="905"/>
      <c r="C28" s="941"/>
      <c r="D28" s="941"/>
      <c r="E28" s="941"/>
      <c r="F28" s="941"/>
      <c r="G28" s="941"/>
      <c r="H28" s="914"/>
      <c r="I28" s="905"/>
      <c r="J28" s="1000"/>
      <c r="K28" s="1022"/>
      <c r="L28" s="1000"/>
      <c r="M28" s="1022"/>
      <c r="N28" s="905"/>
      <c r="O28" s="908"/>
    </row>
    <row r="29" spans="1:15" x14ac:dyDescent="0.2">
      <c r="A29" s="999" t="s">
        <v>511</v>
      </c>
      <c r="B29" s="905"/>
      <c r="C29" s="936"/>
      <c r="D29" s="941"/>
      <c r="E29" s="941"/>
      <c r="F29" s="941"/>
      <c r="G29" s="941"/>
      <c r="H29" s="941"/>
      <c r="I29" s="941"/>
      <c r="J29" s="941"/>
      <c r="K29" s="941"/>
      <c r="L29" s="941"/>
      <c r="M29" s="941"/>
      <c r="N29" s="941"/>
      <c r="O29" s="908"/>
    </row>
    <row r="30" spans="1:15" x14ac:dyDescent="0.2">
      <c r="A30" s="1003" t="s">
        <v>512</v>
      </c>
      <c r="B30" s="1004"/>
      <c r="C30" s="936"/>
      <c r="D30" s="1005"/>
      <c r="E30" s="1005"/>
      <c r="F30" s="1005"/>
      <c r="G30" s="1109"/>
      <c r="H30" s="905"/>
      <c r="I30" s="941"/>
      <c r="J30" s="1078" t="s">
        <v>513</v>
      </c>
      <c r="K30" s="1110"/>
      <c r="L30" s="1005"/>
      <c r="M30" s="1005"/>
      <c r="N30" s="1005"/>
      <c r="O30" s="1111"/>
    </row>
    <row r="31" spans="1:15" x14ac:dyDescent="0.2">
      <c r="A31" s="1074" t="s">
        <v>514</v>
      </c>
      <c r="B31" s="1026"/>
      <c r="C31" s="1112"/>
      <c r="D31" s="994" t="s">
        <v>515</v>
      </c>
      <c r="E31" s="941"/>
      <c r="F31" s="977" t="s">
        <v>516</v>
      </c>
      <c r="G31" s="961"/>
      <c r="H31" s="905"/>
      <c r="I31" s="941"/>
      <c r="J31" s="1078" t="s">
        <v>517</v>
      </c>
      <c r="K31" s="1005"/>
      <c r="L31" s="1005"/>
      <c r="M31" s="1005"/>
      <c r="N31" s="1005"/>
      <c r="O31" s="1113" t="s">
        <v>518</v>
      </c>
    </row>
    <row r="32" spans="1:15" x14ac:dyDescent="0.2">
      <c r="A32" s="1042" t="s">
        <v>497</v>
      </c>
      <c r="B32" s="1114" t="s">
        <v>519</v>
      </c>
      <c r="C32" s="1115"/>
      <c r="D32" s="1116" t="s">
        <v>520</v>
      </c>
      <c r="E32" s="1026"/>
      <c r="F32" s="1117" t="s">
        <v>521</v>
      </c>
      <c r="G32" s="1046"/>
      <c r="H32" s="1022"/>
      <c r="I32" s="941"/>
      <c r="J32" s="1117" t="s">
        <v>522</v>
      </c>
      <c r="K32" s="936"/>
      <c r="L32" s="1118"/>
      <c r="M32" s="1119"/>
      <c r="N32" s="1119"/>
      <c r="O32" s="1120"/>
    </row>
    <row r="33" spans="1:15" x14ac:dyDescent="0.2">
      <c r="A33" s="1121">
        <v>0</v>
      </c>
      <c r="B33" s="1122"/>
      <c r="C33" s="1123"/>
      <c r="D33" s="1124"/>
      <c r="E33" s="1125" t="s">
        <v>523</v>
      </c>
      <c r="F33" s="1126">
        <f>A33*D33</f>
        <v>0</v>
      </c>
      <c r="G33" s="1036"/>
      <c r="H33" s="1022"/>
      <c r="I33" s="941"/>
      <c r="J33" s="1008" t="s">
        <v>6</v>
      </c>
      <c r="K33" s="1008" t="s">
        <v>6</v>
      </c>
      <c r="L33" s="1008" t="s">
        <v>524</v>
      </c>
      <c r="M33" s="1127" t="s">
        <v>6</v>
      </c>
      <c r="N33" s="1127" t="s">
        <v>525</v>
      </c>
      <c r="O33" s="932" t="s">
        <v>526</v>
      </c>
    </row>
    <row r="34" spans="1:15" x14ac:dyDescent="0.2">
      <c r="A34" s="1128">
        <v>0</v>
      </c>
      <c r="B34" s="1129" t="s">
        <v>527</v>
      </c>
      <c r="C34" s="1130"/>
      <c r="D34" s="1131"/>
      <c r="E34" s="1132" t="s">
        <v>523</v>
      </c>
      <c r="F34" s="1133">
        <f>A34*D34</f>
        <v>0</v>
      </c>
      <c r="G34" s="1091"/>
      <c r="H34" s="905"/>
      <c r="I34" s="941"/>
      <c r="J34" s="1030" t="s">
        <v>528</v>
      </c>
      <c r="K34" s="1030" t="s">
        <v>529</v>
      </c>
      <c r="L34" s="1030" t="s">
        <v>530</v>
      </c>
      <c r="M34" s="1084" t="s">
        <v>509</v>
      </c>
      <c r="N34" s="1084" t="s">
        <v>520</v>
      </c>
      <c r="O34" s="1134" t="s">
        <v>521</v>
      </c>
    </row>
    <row r="35" spans="1:15" x14ac:dyDescent="0.2">
      <c r="A35" s="1135"/>
      <c r="B35" s="1136">
        <v>0</v>
      </c>
      <c r="C35" s="1137" t="s">
        <v>531</v>
      </c>
      <c r="D35" s="1138"/>
      <c r="E35" s="1139" t="s">
        <v>532</v>
      </c>
      <c r="F35" s="1140">
        <f>B35*D35</f>
        <v>0</v>
      </c>
      <c r="G35" s="1137"/>
      <c r="H35" s="905"/>
      <c r="I35" s="941"/>
      <c r="J35" s="1141"/>
      <c r="K35" s="1142"/>
      <c r="L35" s="1143"/>
      <c r="M35" s="1144"/>
      <c r="N35" s="1145"/>
      <c r="O35" s="1146"/>
    </row>
    <row r="36" spans="1:15" x14ac:dyDescent="0.2">
      <c r="A36" s="1147" t="s">
        <v>527</v>
      </c>
      <c r="B36" s="1148">
        <v>0</v>
      </c>
      <c r="C36" s="936" t="s">
        <v>531</v>
      </c>
      <c r="D36" s="1149"/>
      <c r="E36" s="1150" t="s">
        <v>532</v>
      </c>
      <c r="F36" s="1151">
        <f>B36*D36</f>
        <v>0</v>
      </c>
      <c r="G36" s="1046"/>
      <c r="H36" s="905"/>
      <c r="I36" s="941"/>
      <c r="J36" s="1047">
        <f>M27</f>
        <v>0</v>
      </c>
      <c r="K36" s="1152" t="s">
        <v>533</v>
      </c>
      <c r="L36" s="1047"/>
      <c r="M36" s="1049">
        <f>J36-L36</f>
        <v>0</v>
      </c>
      <c r="N36" s="1153"/>
      <c r="O36" s="1154">
        <f>M36*N36</f>
        <v>0</v>
      </c>
    </row>
    <row r="37" spans="1:15" ht="15.75" thickBot="1" x14ac:dyDescent="0.25">
      <c r="A37" s="1155"/>
      <c r="B37" s="1156"/>
      <c r="C37" s="1156"/>
      <c r="D37" s="1157" t="s">
        <v>534</v>
      </c>
      <c r="E37" s="1158"/>
      <c r="F37" s="1159">
        <f>SUM(F33:F36)</f>
        <v>0</v>
      </c>
      <c r="G37" s="1160"/>
      <c r="H37" s="986"/>
      <c r="I37" s="986"/>
      <c r="J37" s="1161"/>
      <c r="K37" s="1156"/>
      <c r="L37" s="1156"/>
      <c r="M37" s="1157" t="s">
        <v>535</v>
      </c>
      <c r="N37" s="986"/>
      <c r="O37" s="1162">
        <f>SUM(O35:O36)</f>
        <v>0</v>
      </c>
    </row>
    <row r="38" spans="1:15" ht="15.75" thickTop="1" x14ac:dyDescent="0.2">
      <c r="A38" s="993"/>
      <c r="B38" s="905"/>
      <c r="C38" s="941"/>
      <c r="D38" s="914"/>
      <c r="E38" s="905"/>
      <c r="F38" s="965"/>
      <c r="G38" s="905"/>
      <c r="H38" s="941"/>
      <c r="I38" s="941"/>
      <c r="J38" s="941"/>
      <c r="K38" s="941"/>
      <c r="L38" s="941"/>
      <c r="M38" s="941"/>
      <c r="N38" s="941"/>
      <c r="O38" s="908"/>
    </row>
    <row r="39" spans="1:15" x14ac:dyDescent="0.2">
      <c r="A39" s="999" t="s">
        <v>536</v>
      </c>
      <c r="B39" s="914"/>
      <c r="C39" s="936"/>
      <c r="D39" s="941"/>
      <c r="E39" s="941"/>
      <c r="F39" s="933"/>
      <c r="G39" s="941"/>
      <c r="H39" s="941"/>
      <c r="I39" s="941"/>
      <c r="J39" s="941"/>
      <c r="K39" s="936"/>
      <c r="L39" s="941"/>
      <c r="M39" s="941"/>
      <c r="N39" s="941"/>
      <c r="O39" s="908"/>
    </row>
    <row r="40" spans="1:15" x14ac:dyDescent="0.2">
      <c r="A40" s="1163" t="s">
        <v>43</v>
      </c>
      <c r="B40" s="1164" t="s">
        <v>537</v>
      </c>
      <c r="C40" s="976"/>
      <c r="D40" s="1016" t="s">
        <v>538</v>
      </c>
      <c r="E40" s="1015"/>
      <c r="F40" s="1006"/>
      <c r="G40" s="1165"/>
      <c r="H40" s="1164"/>
      <c r="I40" s="1165"/>
      <c r="J40" s="1166" t="s">
        <v>50</v>
      </c>
      <c r="K40" s="1167" t="s">
        <v>539</v>
      </c>
      <c r="L40" s="1166" t="s">
        <v>520</v>
      </c>
      <c r="M40" s="1478" t="s">
        <v>175</v>
      </c>
      <c r="N40" s="1479"/>
      <c r="O40" s="1168" t="s">
        <v>7</v>
      </c>
    </row>
    <row r="41" spans="1:15" x14ac:dyDescent="0.2">
      <c r="A41" s="1042" t="s">
        <v>44</v>
      </c>
      <c r="B41" s="1076" t="s">
        <v>540</v>
      </c>
      <c r="C41" s="1026"/>
      <c r="D41" s="1076" t="s">
        <v>540</v>
      </c>
      <c r="E41" s="1026"/>
      <c r="F41" s="1076" t="s">
        <v>541</v>
      </c>
      <c r="G41" s="1026"/>
      <c r="H41" s="988" t="s">
        <v>6</v>
      </c>
      <c r="I41" s="1116" t="s">
        <v>518</v>
      </c>
      <c r="J41" s="1082" t="s">
        <v>13</v>
      </c>
      <c r="K41" s="1076" t="s">
        <v>542</v>
      </c>
      <c r="L41" s="1082" t="s">
        <v>543</v>
      </c>
      <c r="M41" s="1082" t="s">
        <v>279</v>
      </c>
      <c r="N41" s="1082" t="s">
        <v>544</v>
      </c>
      <c r="O41" s="1134" t="s">
        <v>545</v>
      </c>
    </row>
    <row r="42" spans="1:15" x14ac:dyDescent="0.2">
      <c r="A42" s="1169" t="s">
        <v>546</v>
      </c>
      <c r="B42" s="975"/>
      <c r="C42" s="976"/>
      <c r="D42" s="975"/>
      <c r="E42" s="976"/>
      <c r="F42" s="975"/>
      <c r="G42" s="976"/>
      <c r="H42" s="1170"/>
      <c r="I42" s="976"/>
      <c r="J42" s="1021"/>
      <c r="K42" s="1021"/>
      <c r="L42" s="1171"/>
      <c r="M42" s="1172"/>
      <c r="N42" s="975"/>
      <c r="O42" s="1173"/>
    </row>
    <row r="43" spans="1:15" x14ac:dyDescent="0.2">
      <c r="A43" s="1174" t="s">
        <v>547</v>
      </c>
      <c r="B43" s="1175"/>
      <c r="C43" s="924" t="s">
        <v>518</v>
      </c>
      <c r="D43" s="1175"/>
      <c r="E43" s="924" t="s">
        <v>518</v>
      </c>
      <c r="F43" s="1175"/>
      <c r="G43" s="924" t="s">
        <v>518</v>
      </c>
      <c r="H43" s="1176">
        <f>B43+D43+F43</f>
        <v>0</v>
      </c>
      <c r="I43" s="924" t="s">
        <v>518</v>
      </c>
      <c r="J43" s="1088" t="s">
        <v>548</v>
      </c>
      <c r="K43" s="1088"/>
      <c r="L43" s="1177"/>
      <c r="M43" s="1178">
        <v>0.14000000000000001</v>
      </c>
      <c r="N43" s="1179"/>
      <c r="O43" s="1180">
        <f>H43*L43/100+N43/(1+M43)</f>
        <v>0</v>
      </c>
    </row>
    <row r="44" spans="1:15" x14ac:dyDescent="0.2">
      <c r="A44" s="1181"/>
      <c r="B44" s="1045"/>
      <c r="C44" s="936"/>
      <c r="D44" s="1045"/>
      <c r="E44" s="936"/>
      <c r="F44" s="1045"/>
      <c r="G44" s="936"/>
      <c r="H44" s="1182"/>
      <c r="I44" s="936"/>
      <c r="J44" s="1029" t="s">
        <v>549</v>
      </c>
      <c r="K44" s="1029"/>
      <c r="L44" s="1183"/>
      <c r="M44" s="1184"/>
      <c r="N44" s="1185">
        <f>N43/1.14</f>
        <v>0</v>
      </c>
      <c r="O44" s="1186"/>
    </row>
    <row r="45" spans="1:15" ht="15.75" thickBot="1" x14ac:dyDescent="0.25">
      <c r="A45" s="1155"/>
      <c r="B45" s="1156"/>
      <c r="C45" s="1156"/>
      <c r="D45" s="1156"/>
      <c r="E45" s="1156"/>
      <c r="F45" s="1156"/>
      <c r="G45" s="1156"/>
      <c r="H45" s="1187"/>
      <c r="I45" s="1156"/>
      <c r="J45" s="1156"/>
      <c r="K45" s="1188"/>
      <c r="L45" s="1103"/>
      <c r="M45" s="1157" t="s">
        <v>550</v>
      </c>
      <c r="N45" s="1158"/>
      <c r="O45" s="1189">
        <f>SUM(O42:O44)</f>
        <v>0</v>
      </c>
    </row>
    <row r="46" spans="1:15" ht="15.75" thickTop="1" x14ac:dyDescent="0.2">
      <c r="A46" s="993"/>
      <c r="B46" s="905"/>
      <c r="C46" s="905"/>
      <c r="D46" s="905"/>
      <c r="E46" s="905"/>
      <c r="F46" s="905"/>
      <c r="G46" s="905"/>
      <c r="H46" s="905"/>
      <c r="I46" s="905"/>
      <c r="J46" s="905"/>
      <c r="K46" s="905"/>
      <c r="L46" s="905"/>
      <c r="M46" s="905"/>
      <c r="N46" s="905"/>
      <c r="O46" s="908"/>
    </row>
    <row r="47" spans="1:15" ht="15.75" thickBot="1" x14ac:dyDescent="0.25">
      <c r="A47" s="1190" t="s">
        <v>551</v>
      </c>
      <c r="B47" s="1191"/>
      <c r="C47" s="1192"/>
      <c r="D47" s="1192"/>
      <c r="E47" s="1192"/>
      <c r="F47" s="1192"/>
      <c r="G47" s="1192"/>
      <c r="H47" s="1192"/>
      <c r="I47" s="1192"/>
      <c r="J47" s="1192"/>
      <c r="K47" s="1192"/>
      <c r="L47" s="1192"/>
      <c r="M47" s="1192"/>
      <c r="N47" s="986"/>
      <c r="O47" s="908"/>
    </row>
    <row r="48" spans="1:15" ht="16.5" thickTop="1" thickBot="1" x14ac:dyDescent="0.25">
      <c r="A48" s="1193" t="s">
        <v>4</v>
      </c>
      <c r="B48" s="1194"/>
      <c r="C48" s="1194"/>
      <c r="D48" s="1480" t="s">
        <v>552</v>
      </c>
      <c r="E48" s="1481"/>
      <c r="F48" s="1482"/>
      <c r="G48" s="1195"/>
      <c r="H48" s="1196" t="s">
        <v>553</v>
      </c>
      <c r="I48" s="1195"/>
      <c r="J48" s="1197"/>
      <c r="K48" s="1198"/>
      <c r="L48" s="1480" t="s">
        <v>58</v>
      </c>
      <c r="M48" s="1483"/>
      <c r="N48" s="1484"/>
      <c r="O48" s="1199" t="s">
        <v>7</v>
      </c>
    </row>
    <row r="49" spans="1:15" x14ac:dyDescent="0.2">
      <c r="A49" s="1200"/>
      <c r="B49" s="1201"/>
      <c r="C49" s="1201"/>
      <c r="D49" s="1202" t="s">
        <v>333</v>
      </c>
      <c r="E49" s="1201"/>
      <c r="F49" s="1203"/>
      <c r="G49" s="1204"/>
      <c r="H49" s="1205"/>
      <c r="I49" s="1205"/>
      <c r="J49" s="1205"/>
      <c r="K49" s="1206"/>
      <c r="L49" s="1204"/>
      <c r="M49" s="1207"/>
      <c r="N49" s="1208"/>
      <c r="O49" s="1209">
        <v>0</v>
      </c>
    </row>
    <row r="50" spans="1:15" ht="15.75" thickBot="1" x14ac:dyDescent="0.25">
      <c r="A50" s="1210"/>
      <c r="B50" s="1211"/>
      <c r="C50" s="1192"/>
      <c r="D50" s="1212"/>
      <c r="E50" s="1192"/>
      <c r="F50" s="1213"/>
      <c r="G50" s="1212"/>
      <c r="H50" s="1192"/>
      <c r="I50" s="1192"/>
      <c r="J50" s="1192"/>
      <c r="K50" s="1213"/>
      <c r="L50" s="1214"/>
      <c r="M50" s="1158"/>
      <c r="N50" s="1160"/>
      <c r="O50" s="1215"/>
    </row>
    <row r="51" spans="1:15" ht="15.75" thickTop="1" x14ac:dyDescent="0.2">
      <c r="A51" s="993"/>
      <c r="B51" s="905"/>
      <c r="C51" s="905"/>
      <c r="D51" s="905"/>
      <c r="E51" s="905"/>
      <c r="F51" s="905"/>
      <c r="G51" s="905"/>
      <c r="H51" s="905"/>
      <c r="I51" s="905"/>
      <c r="J51" s="905"/>
      <c r="K51" s="905"/>
      <c r="L51" s="905"/>
      <c r="M51" s="905"/>
      <c r="N51" s="905"/>
      <c r="O51" s="908"/>
    </row>
    <row r="52" spans="1:15" x14ac:dyDescent="0.2">
      <c r="A52" s="1216" t="s">
        <v>554</v>
      </c>
      <c r="B52" s="936"/>
      <c r="C52" s="936"/>
      <c r="D52" s="936"/>
      <c r="E52" s="936"/>
      <c r="F52" s="936"/>
      <c r="G52" s="936"/>
      <c r="H52" s="936"/>
      <c r="I52" s="936"/>
      <c r="J52" s="936"/>
      <c r="K52" s="936"/>
      <c r="L52" s="936"/>
      <c r="M52" s="936"/>
      <c r="N52" s="936"/>
      <c r="O52" s="930"/>
    </row>
    <row r="53" spans="1:15" x14ac:dyDescent="0.2">
      <c r="A53" s="1074" t="s">
        <v>4</v>
      </c>
      <c r="B53" s="1116"/>
      <c r="C53" s="1026"/>
      <c r="D53" s="1045"/>
      <c r="E53" s="1118" t="s">
        <v>555</v>
      </c>
      <c r="F53" s="936"/>
      <c r="G53" s="936"/>
      <c r="H53" s="936"/>
      <c r="I53" s="936"/>
      <c r="J53" s="1045"/>
      <c r="K53" s="1118" t="s">
        <v>58</v>
      </c>
      <c r="L53" s="936"/>
      <c r="M53" s="936"/>
      <c r="N53" s="1217" t="s">
        <v>6</v>
      </c>
      <c r="O53" s="1134" t="s">
        <v>7</v>
      </c>
    </row>
    <row r="54" spans="1:15" x14ac:dyDescent="0.2">
      <c r="A54" s="993"/>
      <c r="B54" s="941"/>
      <c r="C54" s="941"/>
      <c r="D54" s="957"/>
      <c r="E54" s="941"/>
      <c r="F54" s="941"/>
      <c r="G54" s="1218"/>
      <c r="H54" s="941"/>
      <c r="I54" s="941"/>
      <c r="J54" s="957"/>
      <c r="K54" s="941"/>
      <c r="L54" s="941"/>
      <c r="M54" s="941"/>
      <c r="N54" s="1184"/>
      <c r="O54" s="938"/>
    </row>
    <row r="55" spans="1:15" x14ac:dyDescent="0.2">
      <c r="A55" s="1219"/>
      <c r="B55" s="1026"/>
      <c r="C55" s="1026"/>
      <c r="D55" s="1025"/>
      <c r="E55" s="1075"/>
      <c r="F55" s="1075"/>
      <c r="G55" s="1075"/>
      <c r="H55" s="1075"/>
      <c r="I55" s="1075"/>
      <c r="J55" s="1029"/>
      <c r="K55" s="1075"/>
      <c r="L55" s="936"/>
      <c r="M55" s="936"/>
      <c r="N55" s="1084">
        <v>4</v>
      </c>
      <c r="O55" s="1220">
        <v>0</v>
      </c>
    </row>
    <row r="56" spans="1:15" x14ac:dyDescent="0.2">
      <c r="A56" s="1221" t="s">
        <v>556</v>
      </c>
      <c r="B56" s="1222"/>
      <c r="C56" s="936"/>
      <c r="D56" s="957"/>
      <c r="E56" s="1223"/>
      <c r="F56" s="1223"/>
      <c r="G56" s="1019"/>
      <c r="H56" s="1019"/>
      <c r="I56" s="1019"/>
      <c r="J56" s="975"/>
      <c r="K56" s="1019"/>
      <c r="L56" s="1019"/>
      <c r="M56" s="976"/>
      <c r="N56" s="1172"/>
      <c r="O56" s="1168" t="s">
        <v>557</v>
      </c>
    </row>
    <row r="57" spans="1:15" x14ac:dyDescent="0.2">
      <c r="A57" s="1042" t="s">
        <v>558</v>
      </c>
      <c r="B57" s="1076" t="s">
        <v>493</v>
      </c>
      <c r="C57" s="1026"/>
      <c r="D57" s="1076" t="s">
        <v>501</v>
      </c>
      <c r="E57" s="1026"/>
      <c r="F57" s="1026"/>
      <c r="G57" s="1026"/>
      <c r="H57" s="1026"/>
      <c r="I57" s="1026"/>
      <c r="J57" s="1117" t="s">
        <v>559</v>
      </c>
      <c r="K57" s="1224"/>
      <c r="L57" s="1224"/>
      <c r="M57" s="1224"/>
      <c r="N57" s="1084" t="s">
        <v>6</v>
      </c>
      <c r="O57" s="1134" t="s">
        <v>560</v>
      </c>
    </row>
    <row r="58" spans="1:15" x14ac:dyDescent="0.2">
      <c r="A58" s="1128"/>
      <c r="B58" s="1225"/>
      <c r="C58" s="1226"/>
      <c r="D58" s="1175"/>
      <c r="E58" s="924"/>
      <c r="F58" s="924"/>
      <c r="G58" s="924"/>
      <c r="H58" s="924"/>
      <c r="I58" s="924"/>
      <c r="J58" s="1175"/>
      <c r="K58" s="924"/>
      <c r="L58" s="924"/>
      <c r="M58" s="924"/>
      <c r="N58" s="1227" t="s">
        <v>561</v>
      </c>
      <c r="O58" s="1228">
        <v>0</v>
      </c>
    </row>
    <row r="59" spans="1:15" x14ac:dyDescent="0.2">
      <c r="A59" s="1229"/>
      <c r="B59" s="1027"/>
      <c r="C59" s="1026"/>
      <c r="D59" s="1230" t="s">
        <v>562</v>
      </c>
      <c r="E59" s="1231" t="s">
        <v>563</v>
      </c>
      <c r="F59" s="1075"/>
      <c r="G59" s="1075"/>
      <c r="H59" s="1075"/>
      <c r="I59" s="1075"/>
      <c r="J59" s="1025" t="s">
        <v>564</v>
      </c>
      <c r="K59" s="1075"/>
      <c r="L59" s="1075"/>
      <c r="M59" s="1075"/>
      <c r="N59" s="1030" t="s">
        <v>565</v>
      </c>
      <c r="O59" s="1232">
        <v>0</v>
      </c>
    </row>
    <row r="60" spans="1:15" x14ac:dyDescent="0.2">
      <c r="A60" s="1233"/>
      <c r="B60" s="1234"/>
      <c r="C60" s="1235"/>
      <c r="D60" s="1235"/>
      <c r="E60" s="1235"/>
      <c r="F60" s="1235"/>
      <c r="G60" s="1235"/>
      <c r="H60" s="1235"/>
      <c r="I60" s="1235"/>
      <c r="J60" s="1236" t="s">
        <v>566</v>
      </c>
      <c r="K60" s="1005"/>
      <c r="L60" s="1005"/>
      <c r="M60" s="1005"/>
      <c r="N60" s="1217" t="s">
        <v>565</v>
      </c>
      <c r="O60" s="1237">
        <f>O59</f>
        <v>0</v>
      </c>
    </row>
    <row r="61" spans="1:15" ht="15.75" thickBot="1" x14ac:dyDescent="0.25">
      <c r="A61" s="1155"/>
      <c r="B61" s="1156"/>
      <c r="C61" s="1156"/>
      <c r="D61" s="1156"/>
      <c r="E61" s="1156"/>
      <c r="F61" s="1156"/>
      <c r="G61" s="1156"/>
      <c r="H61" s="1156"/>
      <c r="I61" s="1238"/>
      <c r="J61" s="1239" t="s">
        <v>567</v>
      </c>
      <c r="K61" s="986"/>
      <c r="L61" s="986"/>
      <c r="M61" s="986"/>
      <c r="N61" s="986"/>
      <c r="O61" s="1240">
        <f>O58+O55+O45+O37+F37</f>
        <v>0</v>
      </c>
    </row>
    <row r="62" spans="1:15" ht="15.75" thickTop="1" x14ac:dyDescent="0.2"/>
    <row r="63" spans="1:15" x14ac:dyDescent="0.2">
      <c r="A63" s="1241" t="s">
        <v>568</v>
      </c>
      <c r="B63" s="1463" t="s">
        <v>569</v>
      </c>
      <c r="C63" s="1464"/>
      <c r="D63" s="1464"/>
      <c r="E63" s="1464"/>
      <c r="F63" s="1464"/>
      <c r="G63" s="1464"/>
      <c r="H63" s="1464"/>
      <c r="I63" s="1464"/>
      <c r="J63" s="1464"/>
      <c r="K63" s="1464"/>
      <c r="L63" s="1464"/>
      <c r="M63" s="1464"/>
      <c r="N63" s="1464"/>
      <c r="O63" s="1464"/>
    </row>
    <row r="64" spans="1:15" x14ac:dyDescent="0.2">
      <c r="A64" s="1242"/>
      <c r="B64" s="1243"/>
      <c r="J64" s="1244"/>
    </row>
    <row r="65" spans="1:15" ht="47.25" customHeight="1" x14ac:dyDescent="0.2">
      <c r="A65" s="1242"/>
      <c r="B65" s="1463" t="s">
        <v>570</v>
      </c>
      <c r="C65" s="1464"/>
      <c r="D65" s="1464"/>
      <c r="E65" s="1464"/>
      <c r="F65" s="1464"/>
      <c r="G65" s="1464"/>
      <c r="H65" s="1464"/>
      <c r="I65" s="1464"/>
      <c r="J65" s="1464"/>
      <c r="K65" s="1464"/>
      <c r="L65" s="1464"/>
      <c r="M65" s="1464"/>
      <c r="N65" s="1464"/>
      <c r="O65" s="1464"/>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6"/>
  <sheetViews>
    <sheetView view="pageBreakPreview" zoomScale="75" zoomScaleNormal="75" zoomScaleSheetLayoutView="75" workbookViewId="0">
      <selection activeCell="F3" sqref="F3"/>
    </sheetView>
  </sheetViews>
  <sheetFormatPr defaultRowHeight="15" x14ac:dyDescent="0.2"/>
  <cols>
    <col min="1" max="1" width="34.5546875" customWidth="1"/>
    <col min="7" max="7" width="10.109375" customWidth="1"/>
    <col min="8" max="8" width="10.21875" customWidth="1"/>
    <col min="9" max="9" width="13.44140625" customWidth="1"/>
  </cols>
  <sheetData>
    <row r="1" spans="1:9" ht="18.75" thickTop="1" x14ac:dyDescent="0.2">
      <c r="A1" s="1247" t="s">
        <v>61</v>
      </c>
      <c r="B1" s="149"/>
      <c r="C1" s="149"/>
      <c r="D1" s="149"/>
      <c r="E1" s="149"/>
      <c r="F1" s="149"/>
      <c r="G1" s="149"/>
      <c r="H1" s="149"/>
      <c r="I1" s="150"/>
    </row>
    <row r="2" spans="1:9" ht="15.75" x14ac:dyDescent="0.2">
      <c r="A2" s="151" t="s">
        <v>174</v>
      </c>
      <c r="B2" s="97"/>
      <c r="C2" s="97"/>
      <c r="D2" s="97"/>
      <c r="E2" s="242" t="s">
        <v>187</v>
      </c>
      <c r="F2" s="97"/>
      <c r="G2" s="97"/>
      <c r="H2" s="97"/>
      <c r="I2" s="208"/>
    </row>
    <row r="3" spans="1:9" ht="15.75" x14ac:dyDescent="0.2">
      <c r="A3" s="152" t="s">
        <v>27</v>
      </c>
      <c r="B3" s="897">
        <f>'Input Data'!$D$28</f>
        <v>0</v>
      </c>
      <c r="C3" s="173"/>
      <c r="D3" s="1488" t="s">
        <v>246</v>
      </c>
      <c r="E3" s="1489"/>
      <c r="F3" s="898">
        <f>'Input Data'!$D$6</f>
        <v>0</v>
      </c>
      <c r="G3" s="90"/>
      <c r="H3" s="90"/>
      <c r="I3" s="91"/>
    </row>
    <row r="4" spans="1:9" ht="15.75" thickBot="1" x14ac:dyDescent="0.25">
      <c r="A4" s="145"/>
      <c r="B4" s="93"/>
      <c r="C4" s="93"/>
      <c r="D4" s="93"/>
      <c r="E4" s="93"/>
      <c r="F4" s="93"/>
      <c r="G4" s="93"/>
      <c r="H4" s="93"/>
      <c r="I4" s="146"/>
    </row>
    <row r="5" spans="1:9" ht="15.75" thickTop="1" x14ac:dyDescent="0.2">
      <c r="A5" s="209"/>
      <c r="B5" s="107"/>
      <c r="C5" s="107"/>
      <c r="D5" s="107"/>
      <c r="E5" s="107"/>
      <c r="F5" s="107"/>
      <c r="G5" s="107"/>
      <c r="H5" s="107"/>
      <c r="I5" s="106"/>
    </row>
    <row r="6" spans="1:9" x14ac:dyDescent="0.2">
      <c r="A6" s="153" t="s">
        <v>14</v>
      </c>
      <c r="B6" s="103"/>
      <c r="C6" s="103"/>
      <c r="D6" s="103"/>
      <c r="E6" s="103"/>
      <c r="F6" s="103"/>
      <c r="G6" s="103"/>
      <c r="H6" s="103"/>
      <c r="I6" s="104"/>
    </row>
    <row r="7" spans="1:9" ht="30" x14ac:dyDescent="0.2">
      <c r="A7" s="1490" t="s">
        <v>62</v>
      </c>
      <c r="B7" s="1491"/>
      <c r="C7" s="1491"/>
      <c r="D7" s="1491"/>
      <c r="E7" s="1491"/>
      <c r="F7" s="1492"/>
      <c r="G7" s="765" t="s">
        <v>17</v>
      </c>
      <c r="H7" s="765" t="s">
        <v>353</v>
      </c>
      <c r="I7" s="766" t="s">
        <v>40</v>
      </c>
    </row>
    <row r="8" spans="1:9" x14ac:dyDescent="0.2">
      <c r="A8" s="1493"/>
      <c r="B8" s="1494"/>
      <c r="C8" s="1494"/>
      <c r="D8" s="1494"/>
      <c r="E8" s="1494"/>
      <c r="F8" s="1495"/>
      <c r="G8" s="201"/>
      <c r="H8" s="770"/>
      <c r="I8" s="720">
        <f t="shared" ref="I8:I14" si="0">G8*H8</f>
        <v>0</v>
      </c>
    </row>
    <row r="9" spans="1:9" x14ac:dyDescent="0.2">
      <c r="A9" s="1485"/>
      <c r="B9" s="1486"/>
      <c r="C9" s="1486"/>
      <c r="D9" s="1486"/>
      <c r="E9" s="1486"/>
      <c r="F9" s="1487"/>
      <c r="G9" s="168"/>
      <c r="H9" s="771"/>
      <c r="I9" s="720">
        <f t="shared" si="0"/>
        <v>0</v>
      </c>
    </row>
    <row r="10" spans="1:9" x14ac:dyDescent="0.2">
      <c r="A10" s="1485"/>
      <c r="B10" s="1486"/>
      <c r="C10" s="1486"/>
      <c r="D10" s="1486"/>
      <c r="E10" s="1486"/>
      <c r="F10" s="1487"/>
      <c r="G10" s="168"/>
      <c r="H10" s="771"/>
      <c r="I10" s="720">
        <f t="shared" si="0"/>
        <v>0</v>
      </c>
    </row>
    <row r="11" spans="1:9" x14ac:dyDescent="0.2">
      <c r="A11" s="1485"/>
      <c r="B11" s="1486"/>
      <c r="C11" s="1486"/>
      <c r="D11" s="1486"/>
      <c r="E11" s="1486"/>
      <c r="F11" s="1487"/>
      <c r="G11" s="168"/>
      <c r="H11" s="771"/>
      <c r="I11" s="720">
        <f t="shared" si="0"/>
        <v>0</v>
      </c>
    </row>
    <row r="12" spans="1:9" x14ac:dyDescent="0.2">
      <c r="A12" s="1485"/>
      <c r="B12" s="1486"/>
      <c r="C12" s="1486"/>
      <c r="D12" s="1486"/>
      <c r="E12" s="1486"/>
      <c r="F12" s="1487"/>
      <c r="G12" s="168"/>
      <c r="H12" s="771"/>
      <c r="I12" s="720">
        <f t="shared" si="0"/>
        <v>0</v>
      </c>
    </row>
    <row r="13" spans="1:9" x14ac:dyDescent="0.2">
      <c r="A13" s="1485"/>
      <c r="B13" s="1486"/>
      <c r="C13" s="1486"/>
      <c r="D13" s="1486"/>
      <c r="E13" s="1486"/>
      <c r="F13" s="1487"/>
      <c r="G13" s="168"/>
      <c r="H13" s="771"/>
      <c r="I13" s="720">
        <f t="shared" si="0"/>
        <v>0</v>
      </c>
    </row>
    <row r="14" spans="1:9" ht="15.75" thickBot="1" x14ac:dyDescent="0.25">
      <c r="A14" s="1496"/>
      <c r="B14" s="1497"/>
      <c r="C14" s="1497"/>
      <c r="D14" s="1497"/>
      <c r="E14" s="1497"/>
      <c r="F14" s="1498"/>
      <c r="G14" s="191"/>
      <c r="H14" s="772"/>
      <c r="I14" s="721">
        <f t="shared" si="0"/>
        <v>0</v>
      </c>
    </row>
    <row r="15" spans="1:9" x14ac:dyDescent="0.2">
      <c r="A15" s="255"/>
      <c r="B15" s="256"/>
      <c r="C15" s="256"/>
      <c r="D15" s="256"/>
      <c r="E15" s="256"/>
      <c r="F15" s="256"/>
      <c r="G15" s="256"/>
      <c r="H15" s="773" t="s">
        <v>179</v>
      </c>
      <c r="I15" s="722">
        <f>SUM(I8:I14)</f>
        <v>0</v>
      </c>
    </row>
    <row r="16" spans="1:9" ht="15.75" thickBot="1" x14ac:dyDescent="0.25">
      <c r="A16" s="178"/>
      <c r="B16" s="114"/>
      <c r="C16" s="114"/>
      <c r="D16" s="114"/>
      <c r="E16" s="114"/>
      <c r="F16" s="114"/>
      <c r="G16" s="114"/>
      <c r="H16" s="774" t="s">
        <v>286</v>
      </c>
      <c r="I16" s="723"/>
    </row>
    <row r="17" spans="1:9" ht="15.75" thickTop="1" x14ac:dyDescent="0.2">
      <c r="A17" s="153" t="s">
        <v>15</v>
      </c>
      <c r="B17" s="154"/>
      <c r="C17" s="154"/>
      <c r="D17" s="154"/>
      <c r="E17" s="154"/>
      <c r="F17" s="154"/>
      <c r="G17" s="154"/>
      <c r="H17" s="775"/>
      <c r="I17" s="758"/>
    </row>
    <row r="18" spans="1:9" ht="30" x14ac:dyDescent="0.2">
      <c r="A18" s="1490" t="s">
        <v>16</v>
      </c>
      <c r="B18" s="1491"/>
      <c r="C18" s="1491"/>
      <c r="D18" s="1491"/>
      <c r="E18" s="1492"/>
      <c r="F18" s="765" t="s">
        <v>17</v>
      </c>
      <c r="G18" s="765" t="s">
        <v>63</v>
      </c>
      <c r="H18" s="776" t="s">
        <v>353</v>
      </c>
      <c r="I18" s="767" t="s">
        <v>40</v>
      </c>
    </row>
    <row r="19" spans="1:9" x14ac:dyDescent="0.2">
      <c r="A19" s="1493"/>
      <c r="B19" s="1494"/>
      <c r="C19" s="1494"/>
      <c r="D19" s="1494"/>
      <c r="E19" s="1495"/>
      <c r="F19" s="186"/>
      <c r="G19" s="186"/>
      <c r="H19" s="777"/>
      <c r="I19" s="720">
        <f t="shared" ref="I19:I33" si="1">F19*G19*H19</f>
        <v>0</v>
      </c>
    </row>
    <row r="20" spans="1:9" x14ac:dyDescent="0.2">
      <c r="A20" s="1485"/>
      <c r="B20" s="1486"/>
      <c r="C20" s="1486"/>
      <c r="D20" s="1486"/>
      <c r="E20" s="1487"/>
      <c r="F20" s="168"/>
      <c r="G20" s="168"/>
      <c r="H20" s="771"/>
      <c r="I20" s="720">
        <f t="shared" si="1"/>
        <v>0</v>
      </c>
    </row>
    <row r="21" spans="1:9" x14ac:dyDescent="0.2">
      <c r="A21" s="211"/>
      <c r="B21" s="166"/>
      <c r="C21" s="166"/>
      <c r="D21" s="166"/>
      <c r="E21" s="167"/>
      <c r="F21" s="168"/>
      <c r="G21" s="168"/>
      <c r="H21" s="771"/>
      <c r="I21" s="720">
        <f t="shared" si="1"/>
        <v>0</v>
      </c>
    </row>
    <row r="22" spans="1:9" x14ac:dyDescent="0.2">
      <c r="A22" s="211"/>
      <c r="B22" s="166"/>
      <c r="C22" s="166"/>
      <c r="D22" s="166"/>
      <c r="E22" s="167"/>
      <c r="F22" s="168"/>
      <c r="G22" s="168"/>
      <c r="H22" s="771"/>
      <c r="I22" s="720">
        <f t="shared" si="1"/>
        <v>0</v>
      </c>
    </row>
    <row r="23" spans="1:9" x14ac:dyDescent="0.2">
      <c r="A23" s="211"/>
      <c r="B23" s="166"/>
      <c r="C23" s="166"/>
      <c r="D23" s="166"/>
      <c r="E23" s="167"/>
      <c r="F23" s="168"/>
      <c r="G23" s="168"/>
      <c r="H23" s="771"/>
      <c r="I23" s="720">
        <f t="shared" si="1"/>
        <v>0</v>
      </c>
    </row>
    <row r="24" spans="1:9" x14ac:dyDescent="0.2">
      <c r="A24" s="211"/>
      <c r="B24" s="166"/>
      <c r="C24" s="166"/>
      <c r="D24" s="166"/>
      <c r="E24" s="167"/>
      <c r="F24" s="168"/>
      <c r="G24" s="168"/>
      <c r="H24" s="771"/>
      <c r="I24" s="720">
        <f t="shared" si="1"/>
        <v>0</v>
      </c>
    </row>
    <row r="25" spans="1:9" x14ac:dyDescent="0.2">
      <c r="A25" s="211"/>
      <c r="B25" s="166"/>
      <c r="C25" s="166"/>
      <c r="D25" s="166"/>
      <c r="E25" s="167"/>
      <c r="F25" s="168"/>
      <c r="G25" s="168"/>
      <c r="H25" s="771"/>
      <c r="I25" s="720">
        <f t="shared" si="1"/>
        <v>0</v>
      </c>
    </row>
    <row r="26" spans="1:9" x14ac:dyDescent="0.2">
      <c r="A26" s="211"/>
      <c r="B26" s="166"/>
      <c r="C26" s="166"/>
      <c r="D26" s="166"/>
      <c r="E26" s="167"/>
      <c r="F26" s="168"/>
      <c r="G26" s="168"/>
      <c r="H26" s="771"/>
      <c r="I26" s="720">
        <f t="shared" si="1"/>
        <v>0</v>
      </c>
    </row>
    <row r="27" spans="1:9" x14ac:dyDescent="0.2">
      <c r="A27" s="1485"/>
      <c r="B27" s="1486"/>
      <c r="C27" s="1486"/>
      <c r="D27" s="1486"/>
      <c r="E27" s="1487"/>
      <c r="F27" s="168"/>
      <c r="G27" s="168"/>
      <c r="H27" s="771"/>
      <c r="I27" s="720">
        <f t="shared" si="1"/>
        <v>0</v>
      </c>
    </row>
    <row r="28" spans="1:9" x14ac:dyDescent="0.2">
      <c r="A28" s="1485"/>
      <c r="B28" s="1486"/>
      <c r="C28" s="1486"/>
      <c r="D28" s="1486"/>
      <c r="E28" s="1487"/>
      <c r="F28" s="168"/>
      <c r="G28" s="168"/>
      <c r="H28" s="771"/>
      <c r="I28" s="720">
        <f t="shared" si="1"/>
        <v>0</v>
      </c>
    </row>
    <row r="29" spans="1:9" x14ac:dyDescent="0.2">
      <c r="A29" s="1485"/>
      <c r="B29" s="1486"/>
      <c r="C29" s="1486"/>
      <c r="D29" s="1486"/>
      <c r="E29" s="1487"/>
      <c r="F29" s="168"/>
      <c r="G29" s="168"/>
      <c r="H29" s="771"/>
      <c r="I29" s="720">
        <f t="shared" si="1"/>
        <v>0</v>
      </c>
    </row>
    <row r="30" spans="1:9" x14ac:dyDescent="0.2">
      <c r="A30" s="1485"/>
      <c r="B30" s="1486"/>
      <c r="C30" s="1486"/>
      <c r="D30" s="1486"/>
      <c r="E30" s="1487"/>
      <c r="F30" s="168"/>
      <c r="G30" s="168"/>
      <c r="H30" s="771"/>
      <c r="I30" s="720">
        <f t="shared" si="1"/>
        <v>0</v>
      </c>
    </row>
    <row r="31" spans="1:9" x14ac:dyDescent="0.2">
      <c r="A31" s="1485"/>
      <c r="B31" s="1486"/>
      <c r="C31" s="1486"/>
      <c r="D31" s="1486"/>
      <c r="E31" s="1487"/>
      <c r="F31" s="168"/>
      <c r="G31" s="168"/>
      <c r="H31" s="771"/>
      <c r="I31" s="720">
        <f t="shared" si="1"/>
        <v>0</v>
      </c>
    </row>
    <row r="32" spans="1:9" x14ac:dyDescent="0.2">
      <c r="A32" s="1485"/>
      <c r="B32" s="1486"/>
      <c r="C32" s="1486"/>
      <c r="D32" s="1486"/>
      <c r="E32" s="1487"/>
      <c r="F32" s="168"/>
      <c r="G32" s="168"/>
      <c r="H32" s="771"/>
      <c r="I32" s="720">
        <f t="shared" si="1"/>
        <v>0</v>
      </c>
    </row>
    <row r="33" spans="1:9" ht="15.75" thickBot="1" x14ac:dyDescent="0.25">
      <c r="A33" s="1496"/>
      <c r="B33" s="1497"/>
      <c r="C33" s="1497"/>
      <c r="D33" s="1497"/>
      <c r="E33" s="1498"/>
      <c r="F33" s="191"/>
      <c r="G33" s="191"/>
      <c r="H33" s="772"/>
      <c r="I33" s="721">
        <f t="shared" si="1"/>
        <v>0</v>
      </c>
    </row>
    <row r="34" spans="1:9" x14ac:dyDescent="0.2">
      <c r="A34" s="255"/>
      <c r="B34" s="256"/>
      <c r="C34" s="256"/>
      <c r="D34" s="256"/>
      <c r="E34" s="256"/>
      <c r="F34" s="256"/>
      <c r="G34" s="256"/>
      <c r="H34" s="773" t="s">
        <v>180</v>
      </c>
      <c r="I34" s="759">
        <f>SUM(I19:I33)</f>
        <v>0</v>
      </c>
    </row>
    <row r="35" spans="1:9" ht="15.75" thickBot="1" x14ac:dyDescent="0.25">
      <c r="A35" s="178"/>
      <c r="B35" s="114"/>
      <c r="C35" s="114"/>
      <c r="D35" s="114"/>
      <c r="E35" s="114"/>
      <c r="F35" s="114"/>
      <c r="G35" s="114"/>
      <c r="H35" s="774" t="s">
        <v>286</v>
      </c>
      <c r="I35" s="723"/>
    </row>
    <row r="36" spans="1:9" ht="15.75" thickTop="1" x14ac:dyDescent="0.2">
      <c r="A36" s="153" t="s">
        <v>64</v>
      </c>
      <c r="B36" s="154"/>
      <c r="C36" s="154"/>
      <c r="D36" s="154"/>
      <c r="E36" s="154"/>
      <c r="F36" s="154"/>
      <c r="G36" s="154"/>
      <c r="H36" s="775"/>
      <c r="I36" s="758"/>
    </row>
    <row r="37" spans="1:9" ht="30" x14ac:dyDescent="0.2">
      <c r="A37" s="1490" t="s">
        <v>16</v>
      </c>
      <c r="B37" s="1491"/>
      <c r="C37" s="1491"/>
      <c r="D37" s="1491"/>
      <c r="E37" s="1491"/>
      <c r="F37" s="1492"/>
      <c r="G37" s="768" t="s">
        <v>65</v>
      </c>
      <c r="H37" s="776" t="s">
        <v>353</v>
      </c>
      <c r="I37" s="767" t="s">
        <v>40</v>
      </c>
    </row>
    <row r="38" spans="1:9" x14ac:dyDescent="0.2">
      <c r="A38" s="1493"/>
      <c r="B38" s="1494"/>
      <c r="C38" s="1494"/>
      <c r="D38" s="1494"/>
      <c r="E38" s="1494"/>
      <c r="F38" s="1495"/>
      <c r="G38" s="186"/>
      <c r="H38" s="777"/>
      <c r="I38" s="719">
        <f t="shared" ref="I38:I44" si="2">G38*H38</f>
        <v>0</v>
      </c>
    </row>
    <row r="39" spans="1:9" x14ac:dyDescent="0.2">
      <c r="A39" s="1485"/>
      <c r="B39" s="1486"/>
      <c r="C39" s="1486"/>
      <c r="D39" s="1486"/>
      <c r="E39" s="1486"/>
      <c r="F39" s="1487"/>
      <c r="G39" s="168"/>
      <c r="H39" s="771"/>
      <c r="I39" s="720">
        <f t="shared" si="2"/>
        <v>0</v>
      </c>
    </row>
    <row r="40" spans="1:9" x14ac:dyDescent="0.2">
      <c r="A40" s="1485"/>
      <c r="B40" s="1486"/>
      <c r="C40" s="1486"/>
      <c r="D40" s="1486"/>
      <c r="E40" s="1486"/>
      <c r="F40" s="1487"/>
      <c r="G40" s="168"/>
      <c r="H40" s="771"/>
      <c r="I40" s="720">
        <f t="shared" si="2"/>
        <v>0</v>
      </c>
    </row>
    <row r="41" spans="1:9" x14ac:dyDescent="0.2">
      <c r="A41" s="1485"/>
      <c r="B41" s="1486"/>
      <c r="C41" s="1486"/>
      <c r="D41" s="1486"/>
      <c r="E41" s="1486"/>
      <c r="F41" s="1487"/>
      <c r="G41" s="168"/>
      <c r="H41" s="771"/>
      <c r="I41" s="720">
        <f t="shared" si="2"/>
        <v>0</v>
      </c>
    </row>
    <row r="42" spans="1:9" x14ac:dyDescent="0.2">
      <c r="A42" s="1485"/>
      <c r="B42" s="1486"/>
      <c r="C42" s="1486"/>
      <c r="D42" s="1486"/>
      <c r="E42" s="1486"/>
      <c r="F42" s="1487"/>
      <c r="G42" s="168"/>
      <c r="H42" s="771"/>
      <c r="I42" s="720">
        <f t="shared" si="2"/>
        <v>0</v>
      </c>
    </row>
    <row r="43" spans="1:9" x14ac:dyDescent="0.2">
      <c r="A43" s="1485"/>
      <c r="B43" s="1486"/>
      <c r="C43" s="1486"/>
      <c r="D43" s="1486"/>
      <c r="E43" s="1486"/>
      <c r="F43" s="1487"/>
      <c r="G43" s="168"/>
      <c r="H43" s="771"/>
      <c r="I43" s="720">
        <f t="shared" si="2"/>
        <v>0</v>
      </c>
    </row>
    <row r="44" spans="1:9" ht="15.75" thickBot="1" x14ac:dyDescent="0.25">
      <c r="A44" s="1496"/>
      <c r="B44" s="1497"/>
      <c r="C44" s="1497"/>
      <c r="D44" s="1497"/>
      <c r="E44" s="1497"/>
      <c r="F44" s="1498"/>
      <c r="G44" s="191"/>
      <c r="H44" s="772"/>
      <c r="I44" s="721">
        <f t="shared" si="2"/>
        <v>0</v>
      </c>
    </row>
    <row r="45" spans="1:9" x14ac:dyDescent="0.2">
      <c r="A45" s="255"/>
      <c r="B45" s="256"/>
      <c r="C45" s="256"/>
      <c r="D45" s="256"/>
      <c r="E45" s="256"/>
      <c r="F45" s="256"/>
      <c r="G45" s="256"/>
      <c r="H45" s="773" t="s">
        <v>181</v>
      </c>
      <c r="I45" s="722">
        <f>SUM(I38:I44)</f>
        <v>0</v>
      </c>
    </row>
    <row r="46" spans="1:9" ht="15.75" thickBot="1" x14ac:dyDescent="0.25">
      <c r="A46" s="179"/>
      <c r="B46" s="180"/>
      <c r="C46" s="180"/>
      <c r="D46" s="180"/>
      <c r="E46" s="180"/>
      <c r="F46" s="180"/>
      <c r="G46" s="180"/>
      <c r="H46" s="774" t="s">
        <v>286</v>
      </c>
      <c r="I46" s="723"/>
    </row>
    <row r="47" spans="1:9" ht="15.75" thickTop="1" x14ac:dyDescent="0.2">
      <c r="A47" s="243" t="s">
        <v>66</v>
      </c>
      <c r="B47" s="601"/>
      <c r="C47" s="601"/>
      <c r="D47" s="601"/>
      <c r="E47" s="601"/>
      <c r="F47" s="601"/>
      <c r="G47" s="601"/>
      <c r="H47" s="778"/>
      <c r="I47" s="760"/>
    </row>
    <row r="48" spans="1:9" ht="30" x14ac:dyDescent="0.2">
      <c r="A48" s="769" t="s">
        <v>4</v>
      </c>
      <c r="B48" s="765" t="s">
        <v>11</v>
      </c>
      <c r="C48" s="768" t="s">
        <v>67</v>
      </c>
      <c r="D48" s="1501" t="s">
        <v>68</v>
      </c>
      <c r="E48" s="1492"/>
      <c r="F48" s="765" t="s">
        <v>12</v>
      </c>
      <c r="G48" s="765" t="s">
        <v>13</v>
      </c>
      <c r="H48" s="776" t="s">
        <v>353</v>
      </c>
      <c r="I48" s="767" t="s">
        <v>40</v>
      </c>
    </row>
    <row r="49" spans="1:9" x14ac:dyDescent="0.2">
      <c r="A49" s="185"/>
      <c r="B49" s="186"/>
      <c r="C49" s="186"/>
      <c r="D49" s="1499"/>
      <c r="E49" s="1495"/>
      <c r="F49" s="186"/>
      <c r="G49" s="186"/>
      <c r="H49" s="737"/>
      <c r="I49" s="719">
        <f t="shared" ref="I49:I61" si="3">C49*H49</f>
        <v>0</v>
      </c>
    </row>
    <row r="50" spans="1:9" x14ac:dyDescent="0.2">
      <c r="A50" s="164"/>
      <c r="B50" s="168"/>
      <c r="C50" s="168"/>
      <c r="D50" s="1500"/>
      <c r="E50" s="1487"/>
      <c r="F50" s="168"/>
      <c r="G50" s="168"/>
      <c r="H50" s="738"/>
      <c r="I50" s="720">
        <f t="shared" si="3"/>
        <v>0</v>
      </c>
    </row>
    <row r="51" spans="1:9" x14ac:dyDescent="0.2">
      <c r="A51" s="164"/>
      <c r="B51" s="168"/>
      <c r="C51" s="168"/>
      <c r="D51" s="1500"/>
      <c r="E51" s="1487"/>
      <c r="F51" s="168"/>
      <c r="G51" s="168"/>
      <c r="H51" s="738"/>
      <c r="I51" s="720">
        <f t="shared" si="3"/>
        <v>0</v>
      </c>
    </row>
    <row r="52" spans="1:9" x14ac:dyDescent="0.2">
      <c r="A52" s="164"/>
      <c r="B52" s="168"/>
      <c r="C52" s="168"/>
      <c r="D52" s="1500"/>
      <c r="E52" s="1487"/>
      <c r="F52" s="168"/>
      <c r="G52" s="168"/>
      <c r="H52" s="738"/>
      <c r="I52" s="720">
        <f t="shared" si="3"/>
        <v>0</v>
      </c>
    </row>
    <row r="53" spans="1:9" x14ac:dyDescent="0.2">
      <c r="A53" s="164"/>
      <c r="B53" s="168"/>
      <c r="C53" s="168"/>
      <c r="D53" s="1500"/>
      <c r="E53" s="1487"/>
      <c r="F53" s="168"/>
      <c r="G53" s="168"/>
      <c r="H53" s="738"/>
      <c r="I53" s="720">
        <f t="shared" si="3"/>
        <v>0</v>
      </c>
    </row>
    <row r="54" spans="1:9" x14ac:dyDescent="0.2">
      <c r="A54" s="164"/>
      <c r="B54" s="168"/>
      <c r="C54" s="168"/>
      <c r="D54" s="1500"/>
      <c r="E54" s="1487"/>
      <c r="F54" s="168"/>
      <c r="G54" s="168"/>
      <c r="H54" s="738"/>
      <c r="I54" s="720">
        <f t="shared" si="3"/>
        <v>0</v>
      </c>
    </row>
    <row r="55" spans="1:9" x14ac:dyDescent="0.2">
      <c r="A55" s="164"/>
      <c r="B55" s="168"/>
      <c r="C55" s="168"/>
      <c r="D55" s="1500"/>
      <c r="E55" s="1487"/>
      <c r="F55" s="168"/>
      <c r="G55" s="168"/>
      <c r="H55" s="738"/>
      <c r="I55" s="720">
        <f t="shared" si="3"/>
        <v>0</v>
      </c>
    </row>
    <row r="56" spans="1:9" x14ac:dyDescent="0.2">
      <c r="A56" s="164"/>
      <c r="B56" s="168"/>
      <c r="C56" s="168"/>
      <c r="D56" s="1500"/>
      <c r="E56" s="1487"/>
      <c r="F56" s="168"/>
      <c r="G56" s="168"/>
      <c r="H56" s="738"/>
      <c r="I56" s="720">
        <f t="shared" si="3"/>
        <v>0</v>
      </c>
    </row>
    <row r="57" spans="1:9" x14ac:dyDescent="0.2">
      <c r="A57" s="164"/>
      <c r="B57" s="168"/>
      <c r="C57" s="168"/>
      <c r="D57" s="1500"/>
      <c r="E57" s="1487"/>
      <c r="F57" s="168"/>
      <c r="G57" s="168"/>
      <c r="H57" s="738"/>
      <c r="I57" s="720">
        <f t="shared" si="3"/>
        <v>0</v>
      </c>
    </row>
    <row r="58" spans="1:9" x14ac:dyDescent="0.2">
      <c r="A58" s="164"/>
      <c r="B58" s="168"/>
      <c r="C58" s="168"/>
      <c r="D58" s="1500"/>
      <c r="E58" s="1487"/>
      <c r="F58" s="168"/>
      <c r="G58" s="168"/>
      <c r="H58" s="738"/>
      <c r="I58" s="720">
        <f t="shared" si="3"/>
        <v>0</v>
      </c>
    </row>
    <row r="59" spans="1:9" x14ac:dyDescent="0.2">
      <c r="A59" s="164"/>
      <c r="B59" s="168"/>
      <c r="C59" s="168"/>
      <c r="D59" s="1500"/>
      <c r="E59" s="1487"/>
      <c r="F59" s="168"/>
      <c r="G59" s="168"/>
      <c r="H59" s="738"/>
      <c r="I59" s="720">
        <f t="shared" si="3"/>
        <v>0</v>
      </c>
    </row>
    <row r="60" spans="1:9" x14ac:dyDescent="0.2">
      <c r="A60" s="164"/>
      <c r="B60" s="168"/>
      <c r="C60" s="168"/>
      <c r="D60" s="1500"/>
      <c r="E60" s="1487"/>
      <c r="F60" s="168"/>
      <c r="G60" s="168"/>
      <c r="H60" s="738"/>
      <c r="I60" s="720">
        <f t="shared" si="3"/>
        <v>0</v>
      </c>
    </row>
    <row r="61" spans="1:9" x14ac:dyDescent="0.2">
      <c r="A61" s="169"/>
      <c r="B61" s="170"/>
      <c r="C61" s="170"/>
      <c r="D61" s="1502"/>
      <c r="E61" s="1498"/>
      <c r="F61" s="170"/>
      <c r="G61" s="170"/>
      <c r="H61" s="779"/>
      <c r="I61" s="761">
        <f t="shared" si="3"/>
        <v>0</v>
      </c>
    </row>
    <row r="62" spans="1:9" x14ac:dyDescent="0.2">
      <c r="A62" s="353"/>
      <c r="B62" s="354"/>
      <c r="C62" s="354"/>
      <c r="D62" s="354"/>
      <c r="E62" s="354"/>
      <c r="F62" s="354"/>
      <c r="G62" s="354"/>
      <c r="H62" s="355" t="s">
        <v>182</v>
      </c>
      <c r="I62" s="762">
        <f>SUM(I49:I61)</f>
        <v>0</v>
      </c>
    </row>
    <row r="63" spans="1:9" ht="15.75" thickBot="1" x14ac:dyDescent="0.25">
      <c r="A63" s="353"/>
      <c r="B63" s="354"/>
      <c r="C63" s="354"/>
      <c r="D63" s="354"/>
      <c r="E63" s="354"/>
      <c r="F63" s="354"/>
      <c r="G63" s="354"/>
      <c r="H63" s="360" t="s">
        <v>286</v>
      </c>
      <c r="I63" s="763"/>
    </row>
    <row r="64" spans="1:9" x14ac:dyDescent="0.2">
      <c r="A64" s="353"/>
      <c r="B64" s="354"/>
      <c r="C64" s="354"/>
      <c r="D64" s="357"/>
      <c r="E64" s="357"/>
      <c r="F64" s="357"/>
      <c r="G64" s="357"/>
      <c r="H64" s="361" t="s">
        <v>242</v>
      </c>
      <c r="I64" s="722">
        <f>I15+I34+I45+I62</f>
        <v>0</v>
      </c>
    </row>
    <row r="65" spans="1:9" ht="15.75" thickBot="1" x14ac:dyDescent="0.25">
      <c r="A65" s="358"/>
      <c r="B65" s="359"/>
      <c r="C65" s="359"/>
      <c r="D65" s="359"/>
      <c r="E65" s="359"/>
      <c r="F65" s="359"/>
      <c r="G65" s="359"/>
      <c r="H65" s="254" t="s">
        <v>286</v>
      </c>
      <c r="I65" s="764">
        <f>I16+I35+I46+I63</f>
        <v>0</v>
      </c>
    </row>
    <row r="66"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1">
    <mergeCell ref="D53:E53"/>
    <mergeCell ref="D54:E54"/>
    <mergeCell ref="D55:E55"/>
    <mergeCell ref="D56:E56"/>
    <mergeCell ref="D61:E61"/>
    <mergeCell ref="D57:E57"/>
    <mergeCell ref="D58:E58"/>
    <mergeCell ref="D59:E59"/>
    <mergeCell ref="D60:E60"/>
    <mergeCell ref="D49:E49"/>
    <mergeCell ref="D50:E50"/>
    <mergeCell ref="D51:E51"/>
    <mergeCell ref="D52:E52"/>
    <mergeCell ref="A42:F42"/>
    <mergeCell ref="A43:F43"/>
    <mergeCell ref="A44:F44"/>
    <mergeCell ref="D48:E48"/>
    <mergeCell ref="A38:F38"/>
    <mergeCell ref="A39:F39"/>
    <mergeCell ref="A40:F40"/>
    <mergeCell ref="A41:F41"/>
    <mergeCell ref="A31:E31"/>
    <mergeCell ref="A32:E32"/>
    <mergeCell ref="A33:E33"/>
    <mergeCell ref="A37:F37"/>
    <mergeCell ref="A27:E27"/>
    <mergeCell ref="A28:E28"/>
    <mergeCell ref="A29:E29"/>
    <mergeCell ref="A30:E30"/>
    <mergeCell ref="A14:F14"/>
    <mergeCell ref="A18:E18"/>
    <mergeCell ref="A19:E19"/>
    <mergeCell ref="A20:E20"/>
    <mergeCell ref="A10:F10"/>
    <mergeCell ref="A11:F11"/>
    <mergeCell ref="A12:F12"/>
    <mergeCell ref="A13:F13"/>
    <mergeCell ref="D3:E3"/>
    <mergeCell ref="A7:F7"/>
    <mergeCell ref="A8:F8"/>
    <mergeCell ref="A9:F9"/>
  </mergeCells>
  <phoneticPr fontId="46" type="noConversion"/>
  <printOptions horizontalCentered="1"/>
  <pageMargins left="0.59055118110236227"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1"/>
  <sheetViews>
    <sheetView topLeftCell="A13" zoomScale="75" zoomScaleNormal="75" zoomScaleSheetLayoutView="90" workbookViewId="0">
      <selection activeCell="G26" sqref="G26"/>
    </sheetView>
  </sheetViews>
  <sheetFormatPr defaultRowHeight="15" x14ac:dyDescent="0.2"/>
  <cols>
    <col min="1" max="1" width="12" customWidth="1"/>
    <col min="2" max="2" width="26.21875" customWidth="1"/>
    <col min="3" max="4" width="10.77734375" customWidth="1"/>
    <col min="5" max="5" width="9.33203125" customWidth="1"/>
    <col min="6" max="6" width="11" customWidth="1"/>
    <col min="7" max="7" width="9" bestFit="1" customWidth="1"/>
    <col min="8" max="8" width="11.6640625" customWidth="1"/>
  </cols>
  <sheetData>
    <row r="1" spans="1:8" ht="18.75" thickTop="1" x14ac:dyDescent="0.2">
      <c r="A1" s="1246" t="s">
        <v>69</v>
      </c>
      <c r="B1" s="149"/>
      <c r="C1" s="149"/>
      <c r="D1" s="149"/>
      <c r="E1" s="149"/>
      <c r="F1" s="149"/>
      <c r="G1" s="149"/>
      <c r="H1" s="150"/>
    </row>
    <row r="2" spans="1:8" ht="15.75" x14ac:dyDescent="0.2">
      <c r="A2" s="151" t="s">
        <v>174</v>
      </c>
      <c r="B2" s="90"/>
      <c r="C2" s="90"/>
      <c r="D2" s="90"/>
      <c r="E2" s="242" t="s">
        <v>192</v>
      </c>
      <c r="F2" s="90"/>
      <c r="G2" s="90"/>
      <c r="H2" s="91"/>
    </row>
    <row r="3" spans="1:8" ht="16.5" thickBot="1" x14ac:dyDescent="0.25">
      <c r="A3" s="1503" t="s">
        <v>27</v>
      </c>
      <c r="B3" s="1504"/>
      <c r="C3" s="1250">
        <f>'Input Data'!$D$28</f>
        <v>0</v>
      </c>
      <c r="D3" s="1505" t="s">
        <v>246</v>
      </c>
      <c r="E3" s="1506"/>
      <c r="F3" s="1249">
        <f>'Input Data'!$D$6</f>
        <v>0</v>
      </c>
      <c r="G3" s="93"/>
      <c r="H3" s="146"/>
    </row>
    <row r="4" spans="1:8" ht="15.75" thickTop="1" x14ac:dyDescent="0.2">
      <c r="A4" s="172"/>
      <c r="B4" s="173"/>
      <c r="C4" s="182"/>
      <c r="D4" s="182"/>
      <c r="E4" s="182"/>
      <c r="F4" s="90"/>
      <c r="G4" s="90"/>
      <c r="H4" s="91"/>
    </row>
    <row r="5" spans="1:8" x14ac:dyDescent="0.2">
      <c r="A5" s="183" t="s">
        <v>70</v>
      </c>
      <c r="B5" s="154"/>
      <c r="C5" s="154"/>
      <c r="D5" s="154"/>
      <c r="E5" s="154"/>
      <c r="F5" s="154"/>
      <c r="G5" s="154"/>
      <c r="H5" s="155"/>
    </row>
    <row r="6" spans="1:8" ht="30" x14ac:dyDescent="0.2">
      <c r="A6" s="156" t="s">
        <v>71</v>
      </c>
      <c r="B6" s="160" t="s">
        <v>37</v>
      </c>
      <c r="C6" s="157" t="s">
        <v>23</v>
      </c>
      <c r="D6" s="159"/>
      <c r="E6" s="160" t="s">
        <v>119</v>
      </c>
      <c r="F6" s="160" t="s">
        <v>72</v>
      </c>
      <c r="G6" s="160" t="s">
        <v>353</v>
      </c>
      <c r="H6" s="184" t="s">
        <v>7</v>
      </c>
    </row>
    <row r="7" spans="1:8" x14ac:dyDescent="0.2">
      <c r="A7" s="185"/>
      <c r="B7" s="186"/>
      <c r="C7" s="187"/>
      <c r="D7" s="188"/>
      <c r="E7" s="186"/>
      <c r="F7" s="186"/>
      <c r="G7" s="737"/>
      <c r="H7" s="719">
        <f t="shared" ref="H7:H16" si="0">F7*G7</f>
        <v>0</v>
      </c>
    </row>
    <row r="8" spans="1:8" x14ac:dyDescent="0.2">
      <c r="A8" s="164"/>
      <c r="B8" s="168"/>
      <c r="C8" s="165"/>
      <c r="D8" s="167"/>
      <c r="E8" s="168"/>
      <c r="F8" s="168"/>
      <c r="G8" s="738"/>
      <c r="H8" s="720">
        <f t="shared" si="0"/>
        <v>0</v>
      </c>
    </row>
    <row r="9" spans="1:8" x14ac:dyDescent="0.2">
      <c r="A9" s="164"/>
      <c r="B9" s="168"/>
      <c r="C9" s="165"/>
      <c r="D9" s="167"/>
      <c r="E9" s="168"/>
      <c r="F9" s="168"/>
      <c r="G9" s="738"/>
      <c r="H9" s="720">
        <f t="shared" si="0"/>
        <v>0</v>
      </c>
    </row>
    <row r="10" spans="1:8" x14ac:dyDescent="0.2">
      <c r="A10" s="164"/>
      <c r="B10" s="168"/>
      <c r="C10" s="165"/>
      <c r="D10" s="167"/>
      <c r="E10" s="168"/>
      <c r="F10" s="168"/>
      <c r="G10" s="738"/>
      <c r="H10" s="720">
        <f t="shared" si="0"/>
        <v>0</v>
      </c>
    </row>
    <row r="11" spans="1:8" x14ac:dyDescent="0.2">
      <c r="A11" s="164"/>
      <c r="B11" s="168"/>
      <c r="C11" s="165"/>
      <c r="D11" s="167"/>
      <c r="E11" s="168"/>
      <c r="F11" s="168"/>
      <c r="G11" s="738"/>
      <c r="H11" s="720">
        <f t="shared" si="0"/>
        <v>0</v>
      </c>
    </row>
    <row r="12" spans="1:8" x14ac:dyDescent="0.2">
      <c r="A12" s="164"/>
      <c r="B12" s="168"/>
      <c r="C12" s="165"/>
      <c r="D12" s="167"/>
      <c r="E12" s="168"/>
      <c r="F12" s="168"/>
      <c r="G12" s="738"/>
      <c r="H12" s="720">
        <f t="shared" si="0"/>
        <v>0</v>
      </c>
    </row>
    <row r="13" spans="1:8" x14ac:dyDescent="0.2">
      <c r="A13" s="164"/>
      <c r="B13" s="168"/>
      <c r="C13" s="165"/>
      <c r="D13" s="167"/>
      <c r="E13" s="168"/>
      <c r="F13" s="168"/>
      <c r="G13" s="738"/>
      <c r="H13" s="720">
        <f t="shared" si="0"/>
        <v>0</v>
      </c>
    </row>
    <row r="14" spans="1:8" x14ac:dyDescent="0.2">
      <c r="A14" s="164"/>
      <c r="B14" s="168"/>
      <c r="C14" s="165"/>
      <c r="D14" s="167"/>
      <c r="E14" s="168"/>
      <c r="F14" s="168"/>
      <c r="G14" s="738"/>
      <c r="H14" s="720">
        <f t="shared" si="0"/>
        <v>0</v>
      </c>
    </row>
    <row r="15" spans="1:8" x14ac:dyDescent="0.2">
      <c r="A15" s="164"/>
      <c r="B15" s="168"/>
      <c r="C15" s="165"/>
      <c r="D15" s="167"/>
      <c r="E15" s="168"/>
      <c r="F15" s="168"/>
      <c r="G15" s="738"/>
      <c r="H15" s="720">
        <f t="shared" si="0"/>
        <v>0</v>
      </c>
    </row>
    <row r="16" spans="1:8" ht="15.75" thickBot="1" x14ac:dyDescent="0.25">
      <c r="A16" s="190"/>
      <c r="B16" s="191"/>
      <c r="C16" s="192"/>
      <c r="D16" s="193"/>
      <c r="E16" s="191"/>
      <c r="F16" s="191"/>
      <c r="G16" s="739"/>
      <c r="H16" s="721">
        <f t="shared" si="0"/>
        <v>0</v>
      </c>
    </row>
    <row r="17" spans="1:8" x14ac:dyDescent="0.2">
      <c r="A17" s="255"/>
      <c r="B17" s="256"/>
      <c r="C17" s="256"/>
      <c r="D17" s="256"/>
      <c r="E17" s="256"/>
      <c r="F17" s="256"/>
      <c r="G17" s="592" t="s">
        <v>73</v>
      </c>
      <c r="H17" s="722">
        <f>SUM(H7:H16)</f>
        <v>0</v>
      </c>
    </row>
    <row r="18" spans="1:8" ht="15.75" thickBot="1" x14ac:dyDescent="0.25">
      <c r="A18" s="89"/>
      <c r="B18" s="90"/>
      <c r="C18" s="90"/>
      <c r="D18" s="90"/>
      <c r="E18" s="90"/>
      <c r="F18" s="90"/>
      <c r="G18" s="593" t="s">
        <v>286</v>
      </c>
      <c r="H18" s="763"/>
    </row>
    <row r="19" spans="1:8" x14ac:dyDescent="0.2">
      <c r="A19" s="183" t="s">
        <v>74</v>
      </c>
      <c r="B19" s="103"/>
      <c r="C19" s="103"/>
      <c r="D19" s="103"/>
      <c r="E19" s="103"/>
      <c r="F19" s="103"/>
      <c r="G19" s="594"/>
      <c r="H19" s="780"/>
    </row>
    <row r="20" spans="1:8" ht="45" x14ac:dyDescent="0.2">
      <c r="A20" s="156" t="s">
        <v>4</v>
      </c>
      <c r="B20" s="157" t="s">
        <v>37</v>
      </c>
      <c r="C20" s="158"/>
      <c r="D20" s="157" t="s">
        <v>23</v>
      </c>
      <c r="E20" s="159"/>
      <c r="F20" s="160" t="s">
        <v>75</v>
      </c>
      <c r="G20" s="595" t="s">
        <v>354</v>
      </c>
      <c r="H20" s="727" t="s">
        <v>7</v>
      </c>
    </row>
    <row r="21" spans="1:8" x14ac:dyDescent="0.2">
      <c r="A21" s="185"/>
      <c r="B21" s="187"/>
      <c r="C21" s="195"/>
      <c r="D21" s="187"/>
      <c r="E21" s="188"/>
      <c r="F21" s="597"/>
      <c r="G21" s="790"/>
      <c r="H21" s="719">
        <f t="shared" ref="H21:H30" si="1">F21*G21</f>
        <v>0</v>
      </c>
    </row>
    <row r="22" spans="1:8" x14ac:dyDescent="0.2">
      <c r="A22" s="164"/>
      <c r="B22" s="165"/>
      <c r="C22" s="166"/>
      <c r="D22" s="165"/>
      <c r="E22" s="167"/>
      <c r="F22" s="189"/>
      <c r="G22" s="791"/>
      <c r="H22" s="720">
        <f t="shared" si="1"/>
        <v>0</v>
      </c>
    </row>
    <row r="23" spans="1:8" x14ac:dyDescent="0.2">
      <c r="A23" s="164"/>
      <c r="B23" s="165"/>
      <c r="C23" s="166"/>
      <c r="D23" s="165"/>
      <c r="E23" s="167"/>
      <c r="F23" s="189"/>
      <c r="G23" s="791"/>
      <c r="H23" s="720">
        <f t="shared" si="1"/>
        <v>0</v>
      </c>
    </row>
    <row r="24" spans="1:8" x14ac:dyDescent="0.2">
      <c r="A24" s="164"/>
      <c r="B24" s="165"/>
      <c r="C24" s="166"/>
      <c r="D24" s="165"/>
      <c r="E24" s="167"/>
      <c r="F24" s="189"/>
      <c r="G24" s="791"/>
      <c r="H24" s="720">
        <f t="shared" si="1"/>
        <v>0</v>
      </c>
    </row>
    <row r="25" spans="1:8" x14ac:dyDescent="0.2">
      <c r="A25" s="164"/>
      <c r="B25" s="165"/>
      <c r="C25" s="166"/>
      <c r="D25" s="165"/>
      <c r="E25" s="167"/>
      <c r="F25" s="189"/>
      <c r="G25" s="791"/>
      <c r="H25" s="720">
        <f t="shared" si="1"/>
        <v>0</v>
      </c>
    </row>
    <row r="26" spans="1:8" x14ac:dyDescent="0.2">
      <c r="A26" s="164"/>
      <c r="B26" s="165"/>
      <c r="C26" s="166"/>
      <c r="D26" s="165"/>
      <c r="E26" s="167"/>
      <c r="F26" s="189"/>
      <c r="G26" s="791"/>
      <c r="H26" s="720">
        <f t="shared" si="1"/>
        <v>0</v>
      </c>
    </row>
    <row r="27" spans="1:8" x14ac:dyDescent="0.2">
      <c r="A27" s="164"/>
      <c r="B27" s="165"/>
      <c r="C27" s="166"/>
      <c r="D27" s="165"/>
      <c r="E27" s="167"/>
      <c r="F27" s="189"/>
      <c r="G27" s="791"/>
      <c r="H27" s="720">
        <f t="shared" si="1"/>
        <v>0</v>
      </c>
    </row>
    <row r="28" spans="1:8" x14ac:dyDescent="0.2">
      <c r="A28" s="164"/>
      <c r="B28" s="165"/>
      <c r="C28" s="166"/>
      <c r="D28" s="165"/>
      <c r="E28" s="167"/>
      <c r="F28" s="189"/>
      <c r="G28" s="791"/>
      <c r="H28" s="720">
        <f t="shared" si="1"/>
        <v>0</v>
      </c>
    </row>
    <row r="29" spans="1:8" x14ac:dyDescent="0.2">
      <c r="A29" s="164"/>
      <c r="B29" s="165"/>
      <c r="C29" s="166"/>
      <c r="D29" s="165"/>
      <c r="E29" s="167"/>
      <c r="F29" s="189"/>
      <c r="G29" s="791"/>
      <c r="H29" s="720">
        <f t="shared" si="1"/>
        <v>0</v>
      </c>
    </row>
    <row r="30" spans="1:8" ht="15.75" thickBot="1" x14ac:dyDescent="0.25">
      <c r="A30" s="190"/>
      <c r="B30" s="192"/>
      <c r="C30" s="196"/>
      <c r="D30" s="192"/>
      <c r="E30" s="193"/>
      <c r="F30" s="194"/>
      <c r="G30" s="792"/>
      <c r="H30" s="721">
        <f t="shared" si="1"/>
        <v>0</v>
      </c>
    </row>
    <row r="31" spans="1:8" x14ac:dyDescent="0.2">
      <c r="A31" s="255"/>
      <c r="B31" s="256"/>
      <c r="C31" s="256"/>
      <c r="D31" s="256"/>
      <c r="E31" s="256"/>
      <c r="F31" s="256"/>
      <c r="G31" s="592" t="s">
        <v>76</v>
      </c>
      <c r="H31" s="722">
        <f>SUM(H21:H30)</f>
        <v>0</v>
      </c>
    </row>
    <row r="32" spans="1:8" ht="15.75" thickBot="1" x14ac:dyDescent="0.25">
      <c r="A32" s="178"/>
      <c r="B32" s="114"/>
      <c r="C32" s="114"/>
      <c r="D32" s="114"/>
      <c r="E32" s="114"/>
      <c r="F32" s="114"/>
      <c r="G32" s="593" t="s">
        <v>286</v>
      </c>
      <c r="H32" s="763"/>
    </row>
    <row r="33" spans="1:8" x14ac:dyDescent="0.2">
      <c r="A33" s="183" t="s">
        <v>77</v>
      </c>
      <c r="B33" s="154"/>
      <c r="C33" s="154"/>
      <c r="D33" s="154"/>
      <c r="E33" s="154"/>
      <c r="F33" s="154"/>
      <c r="G33" s="596"/>
      <c r="H33" s="729"/>
    </row>
    <row r="34" spans="1:8" ht="45" x14ac:dyDescent="0.2">
      <c r="A34" s="156" t="s">
        <v>4</v>
      </c>
      <c r="B34" s="197" t="s">
        <v>37</v>
      </c>
      <c r="C34" s="159"/>
      <c r="D34" s="160" t="s">
        <v>78</v>
      </c>
      <c r="E34" s="160" t="s">
        <v>79</v>
      </c>
      <c r="F34" s="160" t="s">
        <v>80</v>
      </c>
      <c r="G34" s="595" t="s">
        <v>355</v>
      </c>
      <c r="H34" s="727" t="s">
        <v>7</v>
      </c>
    </row>
    <row r="35" spans="1:8" x14ac:dyDescent="0.2">
      <c r="A35" s="198"/>
      <c r="B35" s="199"/>
      <c r="C35" s="200"/>
      <c r="D35" s="291"/>
      <c r="E35" s="291"/>
      <c r="F35" s="201"/>
      <c r="G35" s="770"/>
      <c r="H35" s="781">
        <f>G35*E35</f>
        <v>0</v>
      </c>
    </row>
    <row r="36" spans="1:8" x14ac:dyDescent="0.2">
      <c r="A36" s="164"/>
      <c r="B36" s="165"/>
      <c r="C36" s="167"/>
      <c r="D36" s="289"/>
      <c r="E36" s="289"/>
      <c r="F36" s="168"/>
      <c r="G36" s="771"/>
      <c r="H36" s="782">
        <f t="shared" ref="H36:H41" si="2">G36*E36</f>
        <v>0</v>
      </c>
    </row>
    <row r="37" spans="1:8" x14ac:dyDescent="0.2">
      <c r="A37" s="164"/>
      <c r="B37" s="165"/>
      <c r="C37" s="167"/>
      <c r="D37" s="289"/>
      <c r="E37" s="289"/>
      <c r="F37" s="168"/>
      <c r="G37" s="771"/>
      <c r="H37" s="782">
        <f t="shared" si="2"/>
        <v>0</v>
      </c>
    </row>
    <row r="38" spans="1:8" x14ac:dyDescent="0.2">
      <c r="A38" s="164"/>
      <c r="B38" s="165"/>
      <c r="C38" s="167"/>
      <c r="D38" s="289"/>
      <c r="E38" s="289"/>
      <c r="F38" s="168"/>
      <c r="G38" s="771"/>
      <c r="H38" s="782">
        <f t="shared" si="2"/>
        <v>0</v>
      </c>
    </row>
    <row r="39" spans="1:8" x14ac:dyDescent="0.2">
      <c r="A39" s="164"/>
      <c r="B39" s="165"/>
      <c r="C39" s="167"/>
      <c r="D39" s="289"/>
      <c r="E39" s="289"/>
      <c r="F39" s="168"/>
      <c r="G39" s="771"/>
      <c r="H39" s="782">
        <f t="shared" si="2"/>
        <v>0</v>
      </c>
    </row>
    <row r="40" spans="1:8" x14ac:dyDescent="0.2">
      <c r="A40" s="164"/>
      <c r="B40" s="165"/>
      <c r="C40" s="167"/>
      <c r="D40" s="289"/>
      <c r="E40" s="289"/>
      <c r="F40" s="168"/>
      <c r="G40" s="771"/>
      <c r="H40" s="782">
        <f t="shared" si="2"/>
        <v>0</v>
      </c>
    </row>
    <row r="41" spans="1:8" x14ac:dyDescent="0.2">
      <c r="A41" s="164"/>
      <c r="B41" s="165"/>
      <c r="C41" s="167"/>
      <c r="D41" s="289"/>
      <c r="E41" s="289"/>
      <c r="F41" s="168"/>
      <c r="G41" s="771"/>
      <c r="H41" s="782">
        <f t="shared" si="2"/>
        <v>0</v>
      </c>
    </row>
    <row r="42" spans="1:8" x14ac:dyDescent="0.2">
      <c r="A42" s="164"/>
      <c r="B42" s="165"/>
      <c r="C42" s="167"/>
      <c r="D42" s="289"/>
      <c r="E42" s="289"/>
      <c r="F42" s="168"/>
      <c r="G42" s="771"/>
      <c r="H42" s="782">
        <f>G42*E42</f>
        <v>0</v>
      </c>
    </row>
    <row r="43" spans="1:8" x14ac:dyDescent="0.2">
      <c r="A43" s="164"/>
      <c r="B43" s="165"/>
      <c r="C43" s="167"/>
      <c r="D43" s="289"/>
      <c r="E43" s="289"/>
      <c r="F43" s="168"/>
      <c r="G43" s="771"/>
      <c r="H43" s="782">
        <f>G43*E43</f>
        <v>0</v>
      </c>
    </row>
    <row r="44" spans="1:8" ht="15.75" thickBot="1" x14ac:dyDescent="0.25">
      <c r="A44" s="269"/>
      <c r="B44" s="270"/>
      <c r="C44" s="271"/>
      <c r="D44" s="292"/>
      <c r="E44" s="292"/>
      <c r="F44" s="272"/>
      <c r="G44" s="789"/>
      <c r="H44" s="783">
        <f>G44*E44</f>
        <v>0</v>
      </c>
    </row>
    <row r="45" spans="1:8" x14ac:dyDescent="0.2">
      <c r="A45" s="255"/>
      <c r="B45" s="256"/>
      <c r="C45" s="256"/>
      <c r="D45" s="256"/>
      <c r="E45" s="256"/>
      <c r="F45" s="256"/>
      <c r="G45" s="592" t="s">
        <v>183</v>
      </c>
      <c r="H45" s="784">
        <f>SUM(H35:H44)</f>
        <v>0</v>
      </c>
    </row>
    <row r="46" spans="1:8" ht="15.75" thickBot="1" x14ac:dyDescent="0.25">
      <c r="A46" s="89"/>
      <c r="B46" s="90"/>
      <c r="C46" s="90"/>
      <c r="D46" s="90"/>
      <c r="E46" s="90"/>
      <c r="F46" s="90"/>
      <c r="G46" s="593" t="s">
        <v>286</v>
      </c>
      <c r="H46" s="763"/>
    </row>
    <row r="47" spans="1:8" x14ac:dyDescent="0.2">
      <c r="A47" s="183" t="s">
        <v>81</v>
      </c>
      <c r="B47" s="154"/>
      <c r="C47" s="154"/>
      <c r="D47" s="154"/>
      <c r="E47" s="154"/>
      <c r="F47" s="154"/>
      <c r="G47" s="596"/>
      <c r="H47" s="729"/>
    </row>
    <row r="48" spans="1:8" ht="45" x14ac:dyDescent="0.2">
      <c r="A48" s="202" t="s">
        <v>4</v>
      </c>
      <c r="B48" s="197" t="s">
        <v>30</v>
      </c>
      <c r="C48" s="203"/>
      <c r="D48" s="160" t="s">
        <v>82</v>
      </c>
      <c r="E48" s="160" t="s">
        <v>83</v>
      </c>
      <c r="F48" s="160" t="s">
        <v>84</v>
      </c>
      <c r="G48" s="595" t="s">
        <v>356</v>
      </c>
      <c r="H48" s="727" t="s">
        <v>40</v>
      </c>
    </row>
    <row r="49" spans="1:8" x14ac:dyDescent="0.2">
      <c r="A49" s="185"/>
      <c r="B49" s="187"/>
      <c r="C49" s="204"/>
      <c r="D49" s="186"/>
      <c r="E49" s="186"/>
      <c r="F49" s="186"/>
      <c r="G49" s="777"/>
      <c r="H49" s="785">
        <f>G49*F49</f>
        <v>0</v>
      </c>
    </row>
    <row r="50" spans="1:8" x14ac:dyDescent="0.2">
      <c r="A50" s="164"/>
      <c r="B50" s="165"/>
      <c r="C50" s="205"/>
      <c r="D50" s="165"/>
      <c r="E50" s="168"/>
      <c r="F50" s="168"/>
      <c r="G50" s="771"/>
      <c r="H50" s="785">
        <f t="shared" ref="H50:H55" si="3">G50*F50</f>
        <v>0</v>
      </c>
    </row>
    <row r="51" spans="1:8" x14ac:dyDescent="0.2">
      <c r="A51" s="164"/>
      <c r="B51" s="165"/>
      <c r="C51" s="205"/>
      <c r="D51" s="165"/>
      <c r="E51" s="168"/>
      <c r="F51" s="168"/>
      <c r="G51" s="771"/>
      <c r="H51" s="785">
        <f t="shared" si="3"/>
        <v>0</v>
      </c>
    </row>
    <row r="52" spans="1:8" x14ac:dyDescent="0.2">
      <c r="A52" s="164"/>
      <c r="B52" s="165"/>
      <c r="C52" s="205"/>
      <c r="D52" s="165"/>
      <c r="E52" s="168"/>
      <c r="F52" s="168"/>
      <c r="G52" s="771"/>
      <c r="H52" s="785">
        <f t="shared" si="3"/>
        <v>0</v>
      </c>
    </row>
    <row r="53" spans="1:8" x14ac:dyDescent="0.2">
      <c r="A53" s="164"/>
      <c r="B53" s="165"/>
      <c r="C53" s="205"/>
      <c r="D53" s="165"/>
      <c r="E53" s="168"/>
      <c r="F53" s="168"/>
      <c r="G53" s="771"/>
      <c r="H53" s="785">
        <f t="shared" si="3"/>
        <v>0</v>
      </c>
    </row>
    <row r="54" spans="1:8" x14ac:dyDescent="0.2">
      <c r="A54" s="164"/>
      <c r="B54" s="165"/>
      <c r="C54" s="205"/>
      <c r="D54" s="165"/>
      <c r="E54" s="168"/>
      <c r="F54" s="168"/>
      <c r="G54" s="771"/>
      <c r="H54" s="785">
        <f t="shared" si="3"/>
        <v>0</v>
      </c>
    </row>
    <row r="55" spans="1:8" ht="15.75" thickBot="1" x14ac:dyDescent="0.25">
      <c r="A55" s="273"/>
      <c r="B55" s="199"/>
      <c r="C55" s="274"/>
      <c r="D55" s="199"/>
      <c r="E55" s="272"/>
      <c r="F55" s="201"/>
      <c r="G55" s="770"/>
      <c r="H55" s="788">
        <f t="shared" si="3"/>
        <v>0</v>
      </c>
    </row>
    <row r="56" spans="1:8" x14ac:dyDescent="0.2">
      <c r="A56" s="255"/>
      <c r="B56" s="256"/>
      <c r="C56" s="256"/>
      <c r="D56" s="256"/>
      <c r="E56" s="275"/>
      <c r="F56" s="256"/>
      <c r="G56" s="592" t="s">
        <v>85</v>
      </c>
      <c r="H56" s="722">
        <f>SUM(H49:H55)</f>
        <v>0</v>
      </c>
    </row>
    <row r="57" spans="1:8" ht="15.75" thickBot="1" x14ac:dyDescent="0.25">
      <c r="A57" s="178"/>
      <c r="B57" s="114"/>
      <c r="C57" s="114"/>
      <c r="D57" s="114"/>
      <c r="E57" s="241"/>
      <c r="F57" s="114"/>
      <c r="G57" s="593" t="s">
        <v>286</v>
      </c>
      <c r="H57" s="763"/>
    </row>
    <row r="58" spans="1:8" ht="15.75" thickBot="1" x14ac:dyDescent="0.25">
      <c r="A58" s="276"/>
      <c r="B58" s="277"/>
      <c r="C58" s="277"/>
      <c r="D58" s="277"/>
      <c r="E58" s="277"/>
      <c r="F58" s="277"/>
      <c r="G58" s="598" t="s">
        <v>241</v>
      </c>
      <c r="H58" s="685">
        <f>H17+IF(AND(H31&gt;0,H17&gt;0),0,H31)+H45+H56</f>
        <v>0</v>
      </c>
    </row>
    <row r="59" spans="1:8" ht="16.5" thickTop="1" thickBot="1" x14ac:dyDescent="0.25">
      <c r="A59" s="179"/>
      <c r="B59" s="180"/>
      <c r="C59" s="180"/>
      <c r="D59" s="180"/>
      <c r="E59" s="180"/>
      <c r="F59" s="180"/>
      <c r="G59" s="599"/>
      <c r="H59" s="685"/>
    </row>
    <row r="60" spans="1:8" ht="16.5" thickTop="1" thickBot="1" x14ac:dyDescent="0.25">
      <c r="A60" s="206" t="str">
        <f>IF(AND(H31&gt;0,H17&gt;0),"You cannot claim for both Part Time and Full Time supervision","")</f>
        <v/>
      </c>
      <c r="B60" s="207"/>
      <c r="C60" s="207"/>
      <c r="D60" s="207"/>
      <c r="E60" s="207"/>
      <c r="F60" s="207"/>
      <c r="G60" s="600" t="s">
        <v>177</v>
      </c>
      <c r="H60" s="786">
        <f>H58/1.14</f>
        <v>0</v>
      </c>
    </row>
    <row r="61" spans="1:8" ht="16.5" thickTop="1" thickBot="1" x14ac:dyDescent="0.25">
      <c r="G61" s="593" t="s">
        <v>286</v>
      </c>
      <c r="H61" s="787">
        <f>(H18+IF(AND(H32&gt;0,H18&gt;0),0,H32)+H46+H57)/1.14</f>
        <v>0</v>
      </c>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D3:E3"/>
  </mergeCells>
  <phoneticPr fontId="46" type="noConversion"/>
  <printOptions horizontalCentered="1"/>
  <pageMargins left="0.74803149606299213" right="0.74803149606299213" top="0.78740157480314965" bottom="0.78740157480314965" header="0.51181102362204722" footer="0.51181102362204722"/>
  <pageSetup paperSize="9" scale="71"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L58"/>
  <sheetViews>
    <sheetView workbookViewId="0">
      <selection activeCell="C9" sqref="C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01"/>
      <c r="B1" s="902"/>
      <c r="C1" s="902"/>
      <c r="D1" s="902"/>
      <c r="E1" s="902"/>
      <c r="F1" s="902"/>
      <c r="G1" s="902"/>
      <c r="H1" s="902"/>
      <c r="I1" s="902"/>
      <c r="J1" s="902"/>
      <c r="K1" s="902" t="s">
        <v>404</v>
      </c>
      <c r="L1" s="903"/>
    </row>
    <row r="2" spans="1:12" ht="15.75" x14ac:dyDescent="0.25">
      <c r="A2" s="904"/>
      <c r="B2" s="905"/>
      <c r="C2" s="905"/>
      <c r="D2" s="905"/>
      <c r="E2" s="905"/>
      <c r="F2" s="906" t="s">
        <v>405</v>
      </c>
      <c r="G2" s="905"/>
      <c r="H2" s="905"/>
      <c r="I2" s="905"/>
      <c r="J2" s="905"/>
      <c r="K2" s="905"/>
      <c r="L2" s="907"/>
    </row>
    <row r="3" spans="1:12" x14ac:dyDescent="0.2">
      <c r="A3" s="904"/>
      <c r="B3" s="905"/>
      <c r="C3" s="905"/>
      <c r="D3" s="905"/>
      <c r="E3" s="905"/>
      <c r="F3" s="905"/>
      <c r="G3" s="905"/>
      <c r="H3" s="905"/>
      <c r="I3" s="905"/>
      <c r="J3" s="905"/>
      <c r="K3" s="905"/>
      <c r="L3" s="908"/>
    </row>
    <row r="4" spans="1:12" x14ac:dyDescent="0.2">
      <c r="A4" s="904"/>
      <c r="B4" s="905"/>
      <c r="C4" s="905"/>
      <c r="D4" s="905"/>
      <c r="E4" s="905"/>
      <c r="F4" s="909" t="s">
        <v>406</v>
      </c>
      <c r="G4" s="910"/>
      <c r="H4" s="905"/>
      <c r="I4" s="905"/>
      <c r="J4" s="911" t="s">
        <v>4</v>
      </c>
      <c r="K4" s="905" t="s">
        <v>407</v>
      </c>
      <c r="L4" s="912"/>
    </row>
    <row r="5" spans="1:12" x14ac:dyDescent="0.2">
      <c r="A5" s="904"/>
      <c r="B5" s="905"/>
      <c r="C5" s="905"/>
      <c r="D5" s="905"/>
      <c r="E5" s="905"/>
      <c r="F5" s="905"/>
      <c r="G5" s="905"/>
      <c r="H5" s="905"/>
      <c r="I5" s="905"/>
      <c r="J5" s="905"/>
      <c r="K5" s="905"/>
      <c r="L5" s="913"/>
    </row>
    <row r="6" spans="1:12" x14ac:dyDescent="0.2">
      <c r="A6" s="904"/>
      <c r="B6" s="914" t="s">
        <v>408</v>
      </c>
      <c r="C6" s="905"/>
      <c r="D6" s="914" t="s">
        <v>407</v>
      </c>
      <c r="E6" s="1519"/>
      <c r="F6" s="1520"/>
      <c r="G6" s="1520"/>
      <c r="H6" s="1520"/>
      <c r="I6" s="1520"/>
      <c r="J6" s="1520"/>
      <c r="K6" s="1520"/>
      <c r="L6" s="1521"/>
    </row>
    <row r="7" spans="1:12" x14ac:dyDescent="0.2">
      <c r="A7" s="904"/>
      <c r="B7" s="914"/>
      <c r="C7" s="905"/>
      <c r="D7" s="914"/>
      <c r="E7" s="1522"/>
      <c r="F7" s="1522"/>
      <c r="G7" s="1522"/>
      <c r="H7" s="1522"/>
      <c r="I7" s="1522"/>
      <c r="J7" s="1522"/>
      <c r="K7" s="1522"/>
      <c r="L7" s="1523"/>
    </row>
    <row r="8" spans="1:12" x14ac:dyDescent="0.2">
      <c r="A8" s="904"/>
      <c r="B8" s="914"/>
      <c r="C8" s="905"/>
      <c r="D8" s="914"/>
      <c r="E8" s="915"/>
      <c r="F8" s="916"/>
      <c r="G8" s="916"/>
      <c r="H8" s="916"/>
      <c r="I8" s="916"/>
      <c r="J8" s="916"/>
      <c r="K8" s="916"/>
      <c r="L8" s="917"/>
    </row>
    <row r="9" spans="1:12" x14ac:dyDescent="0.2">
      <c r="A9" s="904"/>
      <c r="B9" s="905"/>
      <c r="C9" s="905"/>
      <c r="D9" s="905"/>
      <c r="E9" s="918" t="s">
        <v>409</v>
      </c>
      <c r="F9" s="919"/>
      <c r="G9" s="920"/>
      <c r="H9" s="314"/>
      <c r="I9" s="920"/>
      <c r="K9" s="920"/>
      <c r="L9" s="913"/>
    </row>
    <row r="10" spans="1:12" x14ac:dyDescent="0.2">
      <c r="A10" s="904"/>
      <c r="B10" s="905"/>
      <c r="C10" s="921"/>
      <c r="D10" s="905"/>
      <c r="E10" s="922"/>
      <c r="F10" s="923"/>
      <c r="G10" s="923"/>
      <c r="H10" s="923"/>
      <c r="I10" s="923"/>
      <c r="J10" s="923"/>
      <c r="K10" s="924"/>
      <c r="L10" s="925"/>
    </row>
    <row r="11" spans="1:12" x14ac:dyDescent="0.2">
      <c r="A11" s="904"/>
      <c r="B11" s="914" t="s">
        <v>410</v>
      </c>
      <c r="C11" s="905"/>
      <c r="D11" s="914" t="s">
        <v>407</v>
      </c>
      <c r="E11" s="1524"/>
      <c r="F11" s="1525"/>
      <c r="G11" s="1525"/>
      <c r="H11" s="1525"/>
      <c r="I11" s="1525"/>
      <c r="J11" s="1525"/>
      <c r="K11" s="1525"/>
      <c r="L11" s="1526"/>
    </row>
    <row r="12" spans="1:12" x14ac:dyDescent="0.2">
      <c r="A12" s="904"/>
      <c r="B12" s="914" t="s">
        <v>411</v>
      </c>
      <c r="C12" s="905"/>
      <c r="D12" s="905"/>
      <c r="E12" s="1527"/>
      <c r="F12" s="1528"/>
      <c r="G12" s="1528"/>
      <c r="H12" s="1528"/>
      <c r="I12" s="1528"/>
      <c r="J12" s="1528"/>
      <c r="K12" s="905" t="s">
        <v>412</v>
      </c>
      <c r="L12" s="926"/>
    </row>
    <row r="13" spans="1:12" x14ac:dyDescent="0.2">
      <c r="A13" s="904"/>
      <c r="B13" s="914" t="s">
        <v>413</v>
      </c>
      <c r="C13" s="905"/>
      <c r="D13" s="914" t="s">
        <v>407</v>
      </c>
      <c r="E13" s="927"/>
      <c r="F13" s="924"/>
      <c r="G13" s="905"/>
      <c r="H13" s="909" t="s">
        <v>414</v>
      </c>
      <c r="I13" s="928" t="s">
        <v>407</v>
      </c>
      <c r="J13" s="927"/>
      <c r="K13" s="924"/>
      <c r="L13" s="908"/>
    </row>
    <row r="14" spans="1:12" x14ac:dyDescent="0.2">
      <c r="A14" s="904"/>
      <c r="B14" s="905"/>
      <c r="C14" s="905"/>
      <c r="D14" s="905"/>
      <c r="E14" s="905"/>
      <c r="F14" s="905"/>
      <c r="G14" s="905"/>
      <c r="H14" s="905"/>
      <c r="I14" s="905"/>
      <c r="J14" s="905"/>
      <c r="K14" s="905"/>
      <c r="L14" s="908"/>
    </row>
    <row r="15" spans="1:12" x14ac:dyDescent="0.2">
      <c r="A15" s="904"/>
      <c r="B15" s="914" t="s">
        <v>415</v>
      </c>
      <c r="C15" s="905"/>
      <c r="D15" s="914" t="s">
        <v>407</v>
      </c>
      <c r="E15" s="927"/>
      <c r="F15" s="924"/>
      <c r="G15" s="905"/>
      <c r="H15" s="909" t="s">
        <v>416</v>
      </c>
      <c r="I15" s="928" t="s">
        <v>407</v>
      </c>
      <c r="J15" s="929"/>
      <c r="K15" s="923"/>
      <c r="L15" s="908"/>
    </row>
    <row r="16" spans="1:12" x14ac:dyDescent="0.2">
      <c r="A16" s="904"/>
      <c r="B16" s="914"/>
      <c r="C16" s="905"/>
      <c r="D16" s="914"/>
      <c r="E16" s="914"/>
      <c r="F16" s="905"/>
      <c r="G16" s="905"/>
      <c r="H16" s="914"/>
      <c r="I16" s="914"/>
      <c r="J16" s="914"/>
      <c r="K16" s="905"/>
      <c r="L16" s="930"/>
    </row>
    <row r="17" spans="1:12" ht="15.75" x14ac:dyDescent="0.25">
      <c r="A17" s="931"/>
      <c r="B17" s="914" t="s">
        <v>417</v>
      </c>
      <c r="C17" s="905"/>
      <c r="D17" s="905"/>
      <c r="E17" s="905"/>
      <c r="F17" s="905"/>
      <c r="G17" s="905"/>
      <c r="H17" s="905"/>
      <c r="I17" s="905"/>
      <c r="J17" s="905"/>
      <c r="K17" s="905"/>
      <c r="L17" s="932" t="s">
        <v>418</v>
      </c>
    </row>
    <row r="18" spans="1:12" x14ac:dyDescent="0.2">
      <c r="A18" s="1529" t="s">
        <v>419</v>
      </c>
      <c r="B18" s="905"/>
      <c r="C18" s="905"/>
      <c r="D18" s="905"/>
      <c r="E18" s="905"/>
      <c r="F18" s="933"/>
      <c r="G18" s="905"/>
      <c r="H18" s="905"/>
      <c r="I18" s="905"/>
      <c r="J18" s="905"/>
      <c r="K18" s="905"/>
      <c r="L18" s="934"/>
    </row>
    <row r="19" spans="1:12" x14ac:dyDescent="0.2">
      <c r="A19" s="1530"/>
      <c r="B19" s="914" t="s">
        <v>420</v>
      </c>
      <c r="C19" s="905"/>
      <c r="D19" s="914" t="s">
        <v>407</v>
      </c>
      <c r="E19" s="933" t="s">
        <v>421</v>
      </c>
      <c r="F19" s="933"/>
      <c r="G19" s="905"/>
      <c r="H19" s="905" t="s">
        <v>422</v>
      </c>
      <c r="I19" s="905"/>
      <c r="J19" s="905"/>
      <c r="K19" s="905"/>
      <c r="L19" s="935"/>
    </row>
    <row r="20" spans="1:12" x14ac:dyDescent="0.2">
      <c r="A20" s="1530"/>
      <c r="B20" s="905"/>
      <c r="C20" s="905"/>
      <c r="D20" s="905"/>
      <c r="E20" s="905"/>
      <c r="F20" s="905"/>
      <c r="G20" s="905"/>
      <c r="H20" s="936" t="s">
        <v>423</v>
      </c>
      <c r="I20" s="905"/>
      <c r="J20" s="936"/>
      <c r="K20" s="905"/>
      <c r="L20" s="937"/>
    </row>
    <row r="21" spans="1:12" x14ac:dyDescent="0.2">
      <c r="A21" s="1531"/>
      <c r="B21" s="905"/>
      <c r="C21" s="905"/>
      <c r="D21" s="905"/>
      <c r="E21" s="905"/>
      <c r="F21" s="905"/>
      <c r="G21" s="905"/>
      <c r="H21" s="1512" t="s">
        <v>424</v>
      </c>
      <c r="I21" s="905"/>
      <c r="J21" s="1512" t="s">
        <v>425</v>
      </c>
      <c r="K21" s="905"/>
      <c r="L21" s="938"/>
    </row>
    <row r="22" spans="1:12" x14ac:dyDescent="0.2">
      <c r="A22" s="939" t="s">
        <v>426</v>
      </c>
      <c r="B22" s="914" t="s">
        <v>427</v>
      </c>
      <c r="C22" s="905"/>
      <c r="D22" s="914" t="s">
        <v>407</v>
      </c>
      <c r="E22" s="933"/>
      <c r="F22" s="905"/>
      <c r="G22" s="905"/>
      <c r="H22" s="1513"/>
      <c r="I22" s="905"/>
      <c r="J22" s="1513"/>
      <c r="K22" s="905"/>
      <c r="L22" s="935"/>
    </row>
    <row r="23" spans="1:12" x14ac:dyDescent="0.2">
      <c r="A23" s="940"/>
      <c r="B23" s="914"/>
      <c r="C23" s="941" t="s">
        <v>428</v>
      </c>
      <c r="D23" s="941"/>
      <c r="E23" s="941"/>
      <c r="F23" s="941"/>
      <c r="G23" s="941"/>
      <c r="H23" s="942"/>
      <c r="I23" s="941"/>
      <c r="J23" s="942"/>
      <c r="K23" s="905"/>
      <c r="L23" s="943"/>
    </row>
    <row r="24" spans="1:12" x14ac:dyDescent="0.2">
      <c r="A24" s="940"/>
      <c r="B24" s="914"/>
      <c r="C24" s="905" t="s">
        <v>429</v>
      </c>
      <c r="D24" s="914"/>
      <c r="E24" s="905"/>
      <c r="F24" s="905"/>
      <c r="G24" s="905"/>
      <c r="H24" s="944"/>
      <c r="I24" s="905"/>
      <c r="J24" s="944"/>
      <c r="K24" s="905"/>
      <c r="L24" s="943"/>
    </row>
    <row r="25" spans="1:12" x14ac:dyDescent="0.2">
      <c r="A25" s="940"/>
      <c r="B25" s="905"/>
      <c r="C25" s="905" t="s">
        <v>430</v>
      </c>
      <c r="D25" s="914"/>
      <c r="E25" s="905"/>
      <c r="F25" s="905"/>
      <c r="G25" s="905"/>
      <c r="H25" s="945"/>
      <c r="I25" s="905"/>
      <c r="J25" s="945"/>
      <c r="K25" s="905"/>
      <c r="L25" s="938"/>
    </row>
    <row r="26" spans="1:12" x14ac:dyDescent="0.2">
      <c r="A26" s="940"/>
      <c r="B26" s="905"/>
      <c r="C26" s="905" t="s">
        <v>431</v>
      </c>
      <c r="D26" s="933"/>
      <c r="E26" s="905"/>
      <c r="F26" s="905"/>
      <c r="G26" s="905"/>
      <c r="H26" s="945"/>
      <c r="I26" s="905"/>
      <c r="J26" s="945"/>
      <c r="K26" s="905"/>
      <c r="L26" s="938"/>
    </row>
    <row r="27" spans="1:12" x14ac:dyDescent="0.2">
      <c r="A27" s="940"/>
      <c r="C27" s="933"/>
      <c r="H27" s="945"/>
      <c r="I27" s="905"/>
      <c r="J27" s="945"/>
      <c r="K27" s="905"/>
      <c r="L27" s="943"/>
    </row>
    <row r="28" spans="1:12" ht="15.75" thickBot="1" x14ac:dyDescent="0.25">
      <c r="A28" s="940"/>
      <c r="B28" s="914" t="s">
        <v>432</v>
      </c>
      <c r="C28" s="905" t="s">
        <v>433</v>
      </c>
      <c r="D28" s="905"/>
      <c r="E28" s="905"/>
      <c r="F28" s="905"/>
      <c r="G28" s="905"/>
      <c r="H28" s="946"/>
      <c r="I28" s="905"/>
      <c r="J28" s="947"/>
      <c r="K28" s="905"/>
      <c r="L28" s="938"/>
    </row>
    <row r="29" spans="1:12" ht="15.75" thickBot="1" x14ac:dyDescent="0.25">
      <c r="A29" s="940"/>
      <c r="B29" s="905"/>
      <c r="C29" s="905"/>
      <c r="D29" s="914"/>
      <c r="E29" s="905"/>
      <c r="F29" s="905"/>
      <c r="G29" s="948" t="s">
        <v>434</v>
      </c>
      <c r="H29" s="949">
        <f>SUM(H23:H28)</f>
        <v>0</v>
      </c>
      <c r="I29" s="905"/>
      <c r="J29" s="950">
        <f>SUM(J24:J28)</f>
        <v>0</v>
      </c>
      <c r="K29" s="905"/>
      <c r="L29" s="935">
        <f>J29</f>
        <v>0</v>
      </c>
    </row>
    <row r="30" spans="1:12" x14ac:dyDescent="0.2">
      <c r="A30" s="940"/>
      <c r="B30" s="905"/>
      <c r="C30" s="905"/>
      <c r="D30" s="905"/>
      <c r="E30" s="905"/>
      <c r="F30" s="905"/>
      <c r="G30" s="905"/>
      <c r="H30" s="905"/>
      <c r="I30" s="905"/>
      <c r="J30" s="951"/>
      <c r="K30" s="905"/>
      <c r="L30" s="938"/>
    </row>
    <row r="31" spans="1:12" x14ac:dyDescent="0.2">
      <c r="A31" s="940"/>
      <c r="B31" s="905"/>
      <c r="C31" s="905"/>
      <c r="D31" s="905"/>
      <c r="E31" s="905"/>
      <c r="F31" s="905"/>
      <c r="G31" s="905"/>
      <c r="H31" s="1509" t="s">
        <v>435</v>
      </c>
      <c r="I31" s="1510"/>
      <c r="J31" s="1511"/>
      <c r="K31" s="905"/>
      <c r="L31" s="938"/>
    </row>
    <row r="32" spans="1:12" x14ac:dyDescent="0.2">
      <c r="A32" s="940"/>
      <c r="B32" s="914" t="s">
        <v>436</v>
      </c>
      <c r="C32" s="905"/>
      <c r="D32" s="905"/>
      <c r="E32" s="905"/>
      <c r="F32" s="905"/>
      <c r="G32" s="905"/>
      <c r="H32" s="1512" t="s">
        <v>424</v>
      </c>
      <c r="I32" s="952"/>
      <c r="J32" s="1512" t="s">
        <v>425</v>
      </c>
      <c r="K32" s="905"/>
      <c r="L32" s="938"/>
    </row>
    <row r="33" spans="1:12" x14ac:dyDescent="0.2">
      <c r="A33" s="940"/>
      <c r="B33" s="905"/>
      <c r="C33" s="905"/>
      <c r="D33" s="905"/>
      <c r="E33" s="905"/>
      <c r="F33" s="905"/>
      <c r="G33" s="905"/>
      <c r="H33" s="1513"/>
      <c r="I33" s="953"/>
      <c r="J33" s="1513"/>
      <c r="K33" s="905"/>
      <c r="L33" s="938"/>
    </row>
    <row r="34" spans="1:12" x14ac:dyDescent="0.2">
      <c r="A34" s="939" t="s">
        <v>437</v>
      </c>
      <c r="B34" s="914" t="s">
        <v>438</v>
      </c>
      <c r="C34" s="905"/>
      <c r="D34" s="914" t="s">
        <v>407</v>
      </c>
      <c r="E34" s="954"/>
      <c r="F34" s="955"/>
      <c r="G34" s="956"/>
      <c r="H34" s="944"/>
      <c r="I34" s="957"/>
      <c r="J34" s="944"/>
      <c r="K34" s="905"/>
      <c r="L34" s="938"/>
    </row>
    <row r="35" spans="1:12" x14ac:dyDescent="0.2">
      <c r="A35" s="939"/>
      <c r="B35" s="914" t="s">
        <v>266</v>
      </c>
      <c r="C35" s="933"/>
      <c r="D35" s="958"/>
      <c r="E35" s="933"/>
      <c r="F35" s="1514"/>
      <c r="G35" s="1515"/>
      <c r="H35" s="946"/>
      <c r="I35" s="957"/>
      <c r="J35" s="946"/>
      <c r="K35" s="905"/>
      <c r="L35" s="938"/>
    </row>
    <row r="36" spans="1:12" x14ac:dyDescent="0.2">
      <c r="A36" s="939" t="s">
        <v>439</v>
      </c>
      <c r="B36" s="914" t="s">
        <v>440</v>
      </c>
      <c r="C36" s="933"/>
      <c r="D36" s="958"/>
      <c r="E36" s="933"/>
      <c r="F36" s="1514"/>
      <c r="G36" s="1515"/>
      <c r="H36" s="944"/>
      <c r="I36" s="957"/>
      <c r="J36" s="944"/>
      <c r="K36" s="905"/>
      <c r="L36" s="938"/>
    </row>
    <row r="37" spans="1:12" ht="15.75" thickBot="1" x14ac:dyDescent="0.25">
      <c r="A37" s="939"/>
      <c r="B37" s="905"/>
      <c r="C37" s="933"/>
      <c r="D37" s="933"/>
      <c r="E37" s="933"/>
      <c r="F37" s="933"/>
      <c r="G37" s="933"/>
      <c r="H37" s="946"/>
      <c r="I37" s="957"/>
      <c r="J37" s="946"/>
      <c r="K37" s="905"/>
      <c r="L37" s="938"/>
    </row>
    <row r="38" spans="1:12" ht="15.75" thickBot="1" x14ac:dyDescent="0.25">
      <c r="A38" s="940"/>
      <c r="B38" s="905"/>
      <c r="C38" s="1516" t="s">
        <v>441</v>
      </c>
      <c r="D38" s="1516"/>
      <c r="E38" s="1516"/>
      <c r="F38" s="1516"/>
      <c r="G38" s="1516"/>
      <c r="H38" s="949">
        <f>SUM(H34:H37)</f>
        <v>0</v>
      </c>
      <c r="I38" s="905"/>
      <c r="J38" s="959">
        <f>SUM(J34:J37)</f>
        <v>0</v>
      </c>
      <c r="K38" s="905"/>
      <c r="L38" s="935">
        <f>J38</f>
        <v>0</v>
      </c>
    </row>
    <row r="39" spans="1:12" x14ac:dyDescent="0.2">
      <c r="A39" s="960"/>
      <c r="B39" s="905"/>
      <c r="C39" s="933"/>
      <c r="D39" s="933"/>
      <c r="E39" s="933"/>
      <c r="F39" s="933"/>
      <c r="G39" s="933"/>
      <c r="H39" s="905"/>
      <c r="I39" s="905"/>
      <c r="J39" s="961"/>
      <c r="K39" s="905"/>
      <c r="L39" s="938"/>
    </row>
    <row r="40" spans="1:12" x14ac:dyDescent="0.2">
      <c r="A40" s="960"/>
      <c r="B40" s="914" t="s">
        <v>442</v>
      </c>
      <c r="C40" s="933"/>
      <c r="D40" s="933"/>
      <c r="E40" s="933"/>
      <c r="F40" s="933"/>
      <c r="G40" s="933"/>
      <c r="H40" s="1509" t="s">
        <v>443</v>
      </c>
      <c r="I40" s="1510"/>
      <c r="J40" s="1511"/>
      <c r="K40" s="905"/>
      <c r="L40" s="938"/>
    </row>
    <row r="41" spans="1:12" x14ac:dyDescent="0.2">
      <c r="A41" s="960"/>
      <c r="B41" s="905"/>
      <c r="C41" s="933"/>
      <c r="D41" s="933"/>
      <c r="E41" s="933"/>
      <c r="F41" s="933"/>
      <c r="G41" s="933"/>
      <c r="H41" s="1512" t="s">
        <v>424</v>
      </c>
      <c r="I41" s="952"/>
      <c r="J41" s="1512" t="s">
        <v>425</v>
      </c>
      <c r="K41" s="905"/>
      <c r="L41" s="938"/>
    </row>
    <row r="42" spans="1:12" x14ac:dyDescent="0.2">
      <c r="A42" s="960"/>
      <c r="B42" s="905"/>
      <c r="C42" s="933"/>
      <c r="D42" s="933"/>
      <c r="E42" s="933"/>
      <c r="F42" s="933"/>
      <c r="G42" s="933"/>
      <c r="H42" s="1513"/>
      <c r="I42" s="953"/>
      <c r="J42" s="1513"/>
      <c r="K42" s="905"/>
      <c r="L42" s="938"/>
    </row>
    <row r="43" spans="1:12" x14ac:dyDescent="0.2">
      <c r="A43" s="939" t="s">
        <v>444</v>
      </c>
      <c r="B43" s="914" t="s">
        <v>445</v>
      </c>
      <c r="C43" s="933"/>
      <c r="D43" s="958"/>
      <c r="E43" s="933"/>
      <c r="F43" s="1514"/>
      <c r="G43" s="1515"/>
      <c r="H43" s="962"/>
      <c r="I43" s="905"/>
      <c r="J43" s="962"/>
      <c r="K43" s="905"/>
      <c r="L43" s="938"/>
    </row>
    <row r="44" spans="1:12" x14ac:dyDescent="0.2">
      <c r="A44" s="939"/>
      <c r="B44" s="905"/>
      <c r="C44" s="933"/>
      <c r="D44" s="933"/>
      <c r="E44" s="933"/>
      <c r="F44" s="933"/>
      <c r="G44" s="963"/>
      <c r="H44" s="946"/>
      <c r="I44" s="905"/>
      <c r="J44" s="946"/>
      <c r="K44" s="905"/>
      <c r="L44" s="938"/>
    </row>
    <row r="45" spans="1:12" x14ac:dyDescent="0.2">
      <c r="A45" s="939" t="s">
        <v>444</v>
      </c>
      <c r="B45" s="914" t="s">
        <v>446</v>
      </c>
      <c r="C45" s="933"/>
      <c r="D45" s="958"/>
      <c r="E45" s="933"/>
      <c r="F45" s="955"/>
      <c r="G45" s="956"/>
      <c r="H45" s="944"/>
      <c r="I45" s="905"/>
      <c r="J45" s="944"/>
      <c r="K45" s="905"/>
      <c r="L45" s="938"/>
    </row>
    <row r="46" spans="1:12" ht="15.75" thickBot="1" x14ac:dyDescent="0.25">
      <c r="A46" s="939"/>
      <c r="B46" s="905"/>
      <c r="C46" s="933"/>
      <c r="D46" s="933"/>
      <c r="E46" s="933"/>
      <c r="F46" s="933"/>
      <c r="G46" s="963"/>
      <c r="H46" s="946"/>
      <c r="I46" s="905"/>
      <c r="J46" s="946"/>
      <c r="K46" s="905"/>
      <c r="L46" s="938"/>
    </row>
    <row r="47" spans="1:12" ht="15.75" thickBot="1" x14ac:dyDescent="0.25">
      <c r="A47" s="960"/>
      <c r="B47" s="1517" t="s">
        <v>447</v>
      </c>
      <c r="C47" s="1518"/>
      <c r="D47" s="1518"/>
      <c r="E47" s="1518"/>
      <c r="F47" s="1518"/>
      <c r="G47" s="1518"/>
      <c r="H47" s="964">
        <f>SUM(H43:H46)</f>
        <v>0</v>
      </c>
      <c r="I47" s="905"/>
      <c r="J47" s="959">
        <f>SUM(J43:J46)</f>
        <v>0</v>
      </c>
      <c r="K47" s="905"/>
      <c r="L47" s="935">
        <f>J47</f>
        <v>0</v>
      </c>
    </row>
    <row r="48" spans="1:12" x14ac:dyDescent="0.2">
      <c r="A48" s="960"/>
      <c r="B48" s="905"/>
      <c r="C48" s="905"/>
      <c r="D48" s="905"/>
      <c r="E48" s="905"/>
      <c r="F48" s="905"/>
      <c r="G48" s="905"/>
      <c r="H48" s="965"/>
      <c r="I48" s="905"/>
      <c r="J48" s="905"/>
      <c r="K48" s="905"/>
      <c r="L48" s="938"/>
    </row>
    <row r="49" spans="1:12" ht="16.5" thickBot="1" x14ac:dyDescent="0.3">
      <c r="A49" s="966" t="s">
        <v>448</v>
      </c>
      <c r="B49" s="967" t="s">
        <v>266</v>
      </c>
      <c r="C49" s="968"/>
      <c r="D49" s="968"/>
      <c r="E49" s="968"/>
      <c r="F49" s="314"/>
      <c r="G49" s="911" t="s">
        <v>449</v>
      </c>
      <c r="H49" s="969"/>
      <c r="I49" s="941"/>
      <c r="J49" s="970"/>
      <c r="K49" s="905"/>
      <c r="L49" s="971">
        <f>J49</f>
        <v>0</v>
      </c>
    </row>
    <row r="50" spans="1:12" ht="15.75" thickBot="1" x14ac:dyDescent="0.25">
      <c r="A50" s="960"/>
      <c r="B50" s="968"/>
      <c r="C50" s="972"/>
      <c r="D50" s="909"/>
      <c r="E50" s="909"/>
      <c r="F50" s="314"/>
      <c r="G50" s="909" t="s">
        <v>450</v>
      </c>
      <c r="H50" s="973">
        <f>SUM(H23:H28)+SUM(H34:H36)+SUM(H43:H45)+H49</f>
        <v>0</v>
      </c>
      <c r="I50" s="941"/>
      <c r="J50" s="973">
        <f>SUM(J23:J28)+SUM(J34:J36)+SUM(J43:J45)+J49</f>
        <v>0</v>
      </c>
      <c r="K50" s="905"/>
      <c r="L50" s="938"/>
    </row>
    <row r="51" spans="1:12" x14ac:dyDescent="0.2">
      <c r="A51" s="960"/>
      <c r="B51" s="972"/>
      <c r="C51" s="972"/>
      <c r="D51" s="972"/>
      <c r="E51" s="905"/>
      <c r="F51" s="905"/>
      <c r="G51" s="905"/>
      <c r="H51" s="905"/>
      <c r="I51" s="905"/>
      <c r="J51" s="905"/>
      <c r="K51" s="905"/>
      <c r="L51" s="943"/>
    </row>
    <row r="52" spans="1:12" x14ac:dyDescent="0.2">
      <c r="A52" s="960"/>
      <c r="B52" s="974"/>
      <c r="C52" s="974"/>
      <c r="D52" s="974"/>
      <c r="E52" s="975"/>
      <c r="F52" s="976"/>
      <c r="G52" s="976"/>
      <c r="H52" s="976"/>
      <c r="I52" s="976"/>
      <c r="J52" s="976"/>
      <c r="K52" s="976"/>
      <c r="L52" s="934"/>
    </row>
    <row r="53" spans="1:12" x14ac:dyDescent="0.2">
      <c r="A53" s="960"/>
      <c r="B53" s="933"/>
      <c r="C53" s="933"/>
      <c r="D53" s="933"/>
      <c r="E53" s="977" t="s">
        <v>451</v>
      </c>
      <c r="F53" s="905"/>
      <c r="G53" s="905"/>
      <c r="H53" s="905"/>
      <c r="I53" s="905"/>
      <c r="J53" s="905"/>
      <c r="K53" s="905"/>
      <c r="L53" s="978">
        <f>SUM(L18:L47)</f>
        <v>0</v>
      </c>
    </row>
    <row r="54" spans="1:12" x14ac:dyDescent="0.2">
      <c r="A54" s="960"/>
      <c r="B54" s="933"/>
      <c r="C54" s="933"/>
      <c r="D54" s="933"/>
      <c r="E54" s="977" t="s">
        <v>452</v>
      </c>
      <c r="F54" s="979">
        <v>0.14000000000000001</v>
      </c>
      <c r="G54" s="905" t="s">
        <v>453</v>
      </c>
      <c r="H54" s="980">
        <f>L53</f>
        <v>0</v>
      </c>
      <c r="I54" s="905"/>
      <c r="J54" s="905"/>
      <c r="K54" s="905"/>
      <c r="L54" s="943">
        <f>F54*L53</f>
        <v>0</v>
      </c>
    </row>
    <row r="55" spans="1:12" ht="15.75" thickBot="1" x14ac:dyDescent="0.25">
      <c r="A55" s="960"/>
      <c r="B55" s="933"/>
      <c r="C55" s="933"/>
      <c r="D55" s="933"/>
      <c r="E55" s="957" t="s">
        <v>454</v>
      </c>
      <c r="F55" s="905"/>
      <c r="G55" s="905"/>
      <c r="H55" s="905"/>
      <c r="I55" s="905"/>
      <c r="J55" s="905"/>
      <c r="K55" s="905"/>
      <c r="L55" s="981">
        <f>L49</f>
        <v>0</v>
      </c>
    </row>
    <row r="56" spans="1:12" ht="15.75" thickBot="1" x14ac:dyDescent="0.25">
      <c r="A56" s="960"/>
      <c r="B56" s="982"/>
      <c r="C56" s="982"/>
      <c r="D56" s="982"/>
      <c r="E56" s="1507" t="s">
        <v>455</v>
      </c>
      <c r="F56" s="1508"/>
      <c r="G56" s="1508"/>
      <c r="H56" s="1508"/>
      <c r="I56" s="936"/>
      <c r="J56" s="936"/>
      <c r="K56" s="936"/>
      <c r="L56" s="983">
        <f>L53+L54+L55</f>
        <v>0</v>
      </c>
    </row>
    <row r="57" spans="1:12" ht="15.75" thickBot="1" x14ac:dyDescent="0.25">
      <c r="A57" s="984"/>
      <c r="B57" s="985" t="s">
        <v>456</v>
      </c>
      <c r="C57" s="986"/>
      <c r="D57" s="986"/>
      <c r="E57" s="986"/>
      <c r="F57" s="986"/>
      <c r="G57" s="986"/>
      <c r="H57" s="986"/>
      <c r="I57" s="986"/>
      <c r="J57" s="986"/>
      <c r="K57" s="986"/>
      <c r="L57" s="987"/>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30"/>
  <sheetViews>
    <sheetView zoomScaleNormal="75" zoomScaleSheetLayoutView="90" workbookViewId="0">
      <selection activeCell="E3" sqref="E3"/>
    </sheetView>
  </sheetViews>
  <sheetFormatPr defaultRowHeight="15" x14ac:dyDescent="0.2"/>
  <cols>
    <col min="1" max="1" width="12.33203125" customWidth="1"/>
    <col min="4" max="4" width="12" customWidth="1"/>
    <col min="5" max="5" width="17.77734375" customWidth="1"/>
    <col min="8" max="8" width="9.109375" customWidth="1"/>
    <col min="9" max="9" width="12.88671875" customWidth="1"/>
  </cols>
  <sheetData>
    <row r="1" spans="1:9" ht="18.75" thickTop="1" x14ac:dyDescent="0.2">
      <c r="A1" s="1246" t="s">
        <v>88</v>
      </c>
      <c r="B1" s="149"/>
      <c r="C1" s="149"/>
      <c r="D1" s="149"/>
      <c r="E1" s="149"/>
      <c r="F1" s="149"/>
      <c r="G1" s="149"/>
      <c r="H1" s="149"/>
      <c r="I1" s="150"/>
    </row>
    <row r="2" spans="1:9" ht="15.75" x14ac:dyDescent="0.2">
      <c r="A2" s="151" t="s">
        <v>174</v>
      </c>
      <c r="B2" s="90"/>
      <c r="C2" s="90"/>
      <c r="D2" s="90"/>
      <c r="E2" s="90"/>
      <c r="F2" s="90"/>
      <c r="G2" s="90"/>
      <c r="H2" s="90"/>
      <c r="I2" s="91"/>
    </row>
    <row r="3" spans="1:9" ht="15.75" x14ac:dyDescent="0.2">
      <c r="A3" s="1532" t="s">
        <v>27</v>
      </c>
      <c r="B3" s="1488"/>
      <c r="C3" s="897">
        <f>'Input Data'!$D$28</f>
        <v>0</v>
      </c>
      <c r="D3" s="105" t="s">
        <v>246</v>
      </c>
      <c r="E3" s="898">
        <f>'Input Data'!$D$6</f>
        <v>0</v>
      </c>
      <c r="F3" s="90"/>
      <c r="G3" s="90"/>
      <c r="H3" s="90"/>
      <c r="I3" s="91"/>
    </row>
    <row r="4" spans="1:9" ht="15.75" thickBot="1" x14ac:dyDescent="0.25">
      <c r="A4" s="145"/>
      <c r="B4" s="93"/>
      <c r="C4" s="93"/>
      <c r="D4" s="93"/>
      <c r="E4" s="93"/>
      <c r="F4" s="93"/>
      <c r="G4" s="93"/>
      <c r="H4" s="93"/>
      <c r="I4" s="146"/>
    </row>
    <row r="5" spans="1:9" ht="15.75" thickTop="1" x14ac:dyDescent="0.2">
      <c r="A5" s="89"/>
      <c r="B5" s="90"/>
      <c r="C5" s="90"/>
      <c r="D5" s="90"/>
      <c r="E5" s="90"/>
      <c r="F5" s="90"/>
      <c r="G5" s="90"/>
      <c r="H5" s="90"/>
      <c r="I5" s="91"/>
    </row>
    <row r="6" spans="1:9" x14ac:dyDescent="0.2">
      <c r="A6" s="153" t="s">
        <v>89</v>
      </c>
      <c r="B6" s="154"/>
      <c r="C6" s="154"/>
      <c r="D6" s="154"/>
      <c r="E6" s="154"/>
      <c r="F6" s="154"/>
      <c r="G6" s="154"/>
      <c r="H6" s="154"/>
      <c r="I6" s="155"/>
    </row>
    <row r="7" spans="1:9" ht="30" x14ac:dyDescent="0.2">
      <c r="A7" s="156" t="s">
        <v>4</v>
      </c>
      <c r="B7" s="1533" t="s">
        <v>90</v>
      </c>
      <c r="C7" s="1534"/>
      <c r="D7" s="1535"/>
      <c r="E7" s="160" t="s">
        <v>91</v>
      </c>
      <c r="F7" s="1533" t="s">
        <v>30</v>
      </c>
      <c r="G7" s="1534"/>
      <c r="H7" s="1535"/>
      <c r="I7" s="161" t="s">
        <v>40</v>
      </c>
    </row>
    <row r="8" spans="1:9" x14ac:dyDescent="0.2">
      <c r="A8" s="162"/>
      <c r="B8" s="1499"/>
      <c r="C8" s="1494"/>
      <c r="D8" s="1495"/>
      <c r="E8" s="163"/>
      <c r="F8" s="1499"/>
      <c r="G8" s="1494"/>
      <c r="H8" s="1495"/>
      <c r="I8" s="793"/>
    </row>
    <row r="9" spans="1:9" x14ac:dyDescent="0.2">
      <c r="A9" s="164"/>
      <c r="B9" s="1500"/>
      <c r="C9" s="1486"/>
      <c r="D9" s="1487"/>
      <c r="E9" s="168"/>
      <c r="F9" s="1500"/>
      <c r="G9" s="1486"/>
      <c r="H9" s="1487"/>
      <c r="I9" s="731"/>
    </row>
    <row r="10" spans="1:9" x14ac:dyDescent="0.2">
      <c r="A10" s="164"/>
      <c r="B10" s="1500"/>
      <c r="C10" s="1486"/>
      <c r="D10" s="1487"/>
      <c r="E10" s="168"/>
      <c r="F10" s="1500"/>
      <c r="G10" s="1486"/>
      <c r="H10" s="1487"/>
      <c r="I10" s="731"/>
    </row>
    <row r="11" spans="1:9" x14ac:dyDescent="0.2">
      <c r="A11" s="164"/>
      <c r="B11" s="1500"/>
      <c r="C11" s="1486"/>
      <c r="D11" s="1487"/>
      <c r="E11" s="168"/>
      <c r="F11" s="1500"/>
      <c r="G11" s="1486"/>
      <c r="H11" s="1487"/>
      <c r="I11" s="731"/>
    </row>
    <row r="12" spans="1:9" x14ac:dyDescent="0.2">
      <c r="A12" s="164"/>
      <c r="B12" s="1500"/>
      <c r="C12" s="1486"/>
      <c r="D12" s="1487"/>
      <c r="E12" s="168"/>
      <c r="F12" s="1500"/>
      <c r="G12" s="1486"/>
      <c r="H12" s="1487"/>
      <c r="I12" s="731"/>
    </row>
    <row r="13" spans="1:9" x14ac:dyDescent="0.2">
      <c r="A13" s="164"/>
      <c r="B13" s="1500"/>
      <c r="C13" s="1486"/>
      <c r="D13" s="1487"/>
      <c r="E13" s="168"/>
      <c r="F13" s="1500"/>
      <c r="G13" s="1486"/>
      <c r="H13" s="1487"/>
      <c r="I13" s="731"/>
    </row>
    <row r="14" spans="1:9" x14ac:dyDescent="0.2">
      <c r="A14" s="164"/>
      <c r="B14" s="1500"/>
      <c r="C14" s="1486"/>
      <c r="D14" s="1487"/>
      <c r="E14" s="168"/>
      <c r="F14" s="1500"/>
      <c r="G14" s="1486"/>
      <c r="H14" s="1487"/>
      <c r="I14" s="731"/>
    </row>
    <row r="15" spans="1:9" x14ac:dyDescent="0.2">
      <c r="A15" s="164"/>
      <c r="B15" s="1500"/>
      <c r="C15" s="1486"/>
      <c r="D15" s="1487"/>
      <c r="E15" s="168"/>
      <c r="F15" s="1500"/>
      <c r="G15" s="1486"/>
      <c r="H15" s="1487"/>
      <c r="I15" s="731"/>
    </row>
    <row r="16" spans="1:9" x14ac:dyDescent="0.2">
      <c r="A16" s="164"/>
      <c r="B16" s="1500"/>
      <c r="C16" s="1486"/>
      <c r="D16" s="1487"/>
      <c r="E16" s="168"/>
      <c r="F16" s="1500"/>
      <c r="G16" s="1486"/>
      <c r="H16" s="1487"/>
      <c r="I16" s="731"/>
    </row>
    <row r="17" spans="1:9" ht="15.75" thickBot="1" x14ac:dyDescent="0.25">
      <c r="A17" s="169"/>
      <c r="B17" s="1502"/>
      <c r="C17" s="1497"/>
      <c r="D17" s="1498"/>
      <c r="E17" s="170"/>
      <c r="F17" s="1502"/>
      <c r="G17" s="1497"/>
      <c r="H17" s="1498"/>
      <c r="I17" s="794"/>
    </row>
    <row r="18" spans="1:9" x14ac:dyDescent="0.2">
      <c r="A18" s="255"/>
      <c r="B18" s="256"/>
      <c r="C18" s="256"/>
      <c r="D18" s="256"/>
      <c r="E18" s="256"/>
      <c r="F18" s="256"/>
      <c r="G18" s="256"/>
      <c r="H18" s="355" t="s">
        <v>94</v>
      </c>
      <c r="I18" s="759">
        <f>SUM(I8:I17)</f>
        <v>0</v>
      </c>
    </row>
    <row r="19" spans="1:9" ht="15.75" thickBot="1" x14ac:dyDescent="0.25">
      <c r="A19" s="89"/>
      <c r="B19" s="90"/>
      <c r="C19" s="90"/>
      <c r="D19" s="90"/>
      <c r="E19" s="90"/>
      <c r="F19" s="90"/>
      <c r="G19" s="90"/>
      <c r="H19" s="590" t="s">
        <v>345</v>
      </c>
      <c r="I19" s="795">
        <v>0</v>
      </c>
    </row>
    <row r="20" spans="1:9" ht="16.5" thickTop="1" thickBot="1" x14ac:dyDescent="0.25">
      <c r="A20" s="279"/>
      <c r="B20" s="280"/>
      <c r="C20" s="280"/>
      <c r="D20" s="280"/>
      <c r="E20" s="280"/>
      <c r="F20" s="280"/>
      <c r="G20" s="280"/>
      <c r="H20" s="591" t="s">
        <v>346</v>
      </c>
      <c r="I20" s="796">
        <f>I18-I19</f>
        <v>0</v>
      </c>
    </row>
    <row r="21" spans="1:9" x14ac:dyDescent="0.2">
      <c r="A21" s="278" t="s">
        <v>95</v>
      </c>
      <c r="B21" s="90"/>
      <c r="C21" s="90"/>
      <c r="D21" s="90"/>
      <c r="E21" s="90"/>
      <c r="F21" s="90"/>
      <c r="G21" s="90"/>
      <c r="H21" s="90"/>
      <c r="I21" s="171"/>
    </row>
    <row r="22" spans="1:9" x14ac:dyDescent="0.2">
      <c r="A22" s="172" t="s">
        <v>96</v>
      </c>
      <c r="B22" s="90" t="s">
        <v>92</v>
      </c>
      <c r="C22" s="90"/>
      <c r="D22" s="173" t="s">
        <v>97</v>
      </c>
      <c r="E22" s="90" t="s">
        <v>93</v>
      </c>
      <c r="F22" s="173"/>
      <c r="G22" s="174" t="s">
        <v>98</v>
      </c>
      <c r="H22" s="90"/>
      <c r="I22" s="171"/>
    </row>
    <row r="23" spans="1:9" x14ac:dyDescent="0.2">
      <c r="A23" s="172" t="s">
        <v>99</v>
      </c>
      <c r="B23" s="90" t="s">
        <v>100</v>
      </c>
      <c r="C23" s="90"/>
      <c r="D23" s="173" t="s">
        <v>101</v>
      </c>
      <c r="E23" s="90" t="s">
        <v>102</v>
      </c>
      <c r="F23" s="173"/>
      <c r="G23" s="173" t="s">
        <v>103</v>
      </c>
      <c r="H23" s="90"/>
      <c r="I23" s="171"/>
    </row>
    <row r="24" spans="1:9" ht="15.75" thickBot="1" x14ac:dyDescent="0.25">
      <c r="A24" s="145"/>
      <c r="B24" s="93"/>
      <c r="C24" s="93"/>
      <c r="D24" s="93"/>
      <c r="E24" s="93"/>
      <c r="F24" s="93"/>
      <c r="G24" s="93"/>
      <c r="H24" s="93"/>
      <c r="I24" s="147"/>
    </row>
    <row r="25" spans="1:9" ht="15.75" thickTop="1" x14ac:dyDescent="0.2">
      <c r="I25" s="148"/>
    </row>
    <row r="26" spans="1:9" x14ac:dyDescent="0.2">
      <c r="I26" s="148"/>
    </row>
    <row r="27" spans="1:9" x14ac:dyDescent="0.2">
      <c r="I27" s="148"/>
    </row>
    <row r="28" spans="1:9" x14ac:dyDescent="0.2">
      <c r="I28" s="148"/>
    </row>
    <row r="29" spans="1:9" x14ac:dyDescent="0.2">
      <c r="I29" s="148"/>
    </row>
    <row r="30" spans="1:9" x14ac:dyDescent="0.2">
      <c r="I30" s="148"/>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46" type="noConversion"/>
  <pageMargins left="0.74803149606299213" right="0.74803149606299213" top="0.78740157480314965" bottom="0.78740157480314965" header="0.51181102362204722" footer="0.51181102362204722"/>
  <pageSetup paperSize="9" scale="70"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Notes</vt:lpstr>
      <vt:lpstr>Input Data</vt:lpstr>
      <vt:lpstr>Worked Example</vt:lpstr>
      <vt:lpstr>Stuct Eng Build Tax Invoice</vt:lpstr>
      <vt:lpstr>Scales</vt:lpstr>
      <vt:lpstr>Previous Payments</vt:lpstr>
      <vt:lpstr>Time Based</vt:lpstr>
      <vt:lpstr>Travelling &amp; Subsistence</vt:lpstr>
      <vt:lpstr>Trip Sheet</vt:lpstr>
      <vt:lpstr>Typing, Duplicating, &amp; Printing</vt:lpstr>
      <vt:lpstr>Site staff &amp; Other</vt:lpstr>
      <vt:lpstr>Summary A3</vt:lpstr>
      <vt:lpstr>Non Taxable</vt:lpstr>
      <vt:lpstr>'Input Data'!Print_Area</vt:lpstr>
      <vt:lpstr>Notes!Print_Area</vt:lpstr>
      <vt:lpstr>'Site staff &amp; Other'!Print_Area</vt:lpstr>
      <vt:lpstr>'Stuct Eng Build Tax Invoice'!Print_Area</vt:lpstr>
      <vt:lpstr>'Time Based'!Print_Area</vt:lpstr>
      <vt:lpstr>'Travelling &amp; Subsistence'!Print_Area</vt:lpstr>
      <vt:lpstr>'Typing, Duplicating, &amp; Printing'!Print_Area</vt:lpstr>
      <vt:lpstr>'Worked Example'!Print_Area</vt:lpstr>
      <vt:lpstr>'Input Data'!Print_Titles</vt:lpstr>
      <vt:lpstr>'Stuct Eng Build Tax Invoice'!Print_Titles</vt:lpstr>
      <vt:lpstr>'Worked Example'!Print_Titles</vt:lpstr>
      <vt:lpstr>SCALE_2011SB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Private</cp:lastModifiedBy>
  <cp:lastPrinted>2011-06-06T18:07:16Z</cp:lastPrinted>
  <dcterms:created xsi:type="dcterms:W3CDTF">2000-04-06T11:32:49Z</dcterms:created>
  <dcterms:modified xsi:type="dcterms:W3CDTF">2012-11-05T18:10:40Z</dcterms:modified>
</cp:coreProperties>
</file>